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Default Extension="png" ContentType="image/png"/>
  <Default Extension="jpg" ContentType="image/jpeg"/>
  <Default Extension="webp" ContentType="image/webp"/>
  <Default Extension="jpeg" ContentType="image/jpeg"/>
  <Default Extension="bin" ContentType="application/vnd.openxmlformats-officedocument.spreadsheetml.printerSettings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Лист1" sheetId="1" r:id="rId4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<sst xmlns="http://schemas.openxmlformats.org/spreadsheetml/2006/main" uniqueCount="627">
  <si>
    <t>ООО "Компания ВЕСТ"</t>
  </si>
  <si>
    <t>г. Воронеж, ул. Остужева, 66а</t>
  </si>
  <si>
    <t>ИНН: 3666049815</t>
  </si>
  <si>
    <t>e-mail: info@ooowest.ru</t>
  </si>
  <si>
    <t>КПП:366101001</t>
  </si>
  <si>
    <t>Тел. +7 (473) 244-64-64</t>
  </si>
  <si>
    <t>www.ooowest.ru</t>
  </si>
  <si>
    <t>Дата генерации файла:</t>
  </si>
  <si>
    <t>21.11.2024</t>
  </si>
  <si>
    <t>картинка</t>
  </si>
  <si>
    <t>Код товара</t>
  </si>
  <si>
    <t>Наименование</t>
  </si>
  <si>
    <t>цена</t>
  </si>
  <si>
    <t>Труба PPR 20х3.4мм PN20 РТП белая</t>
  </si>
  <si>
    <t>Труба PPR 25х4.2мм PN20 РТП белая</t>
  </si>
  <si>
    <t>Труба PPR 32х5.4мм PN20 РТП белая</t>
  </si>
  <si>
    <t>Труба PPR 40х6.7мм PN20 РТП белая</t>
  </si>
  <si>
    <t>Муфта соединительная PPR 20мм РТП белая</t>
  </si>
  <si>
    <t>Муфта соединительная PPR 25мм РТП белая</t>
  </si>
  <si>
    <t>Муфта соединительная PPR 32мм РТП белая</t>
  </si>
  <si>
    <t>Муфта соединительная PPR 40мм РТП белая</t>
  </si>
  <si>
    <t>Уголок PPR 90* D20мм РТП белый</t>
  </si>
  <si>
    <t>Уголок PPR 90* D25мм РТП белый</t>
  </si>
  <si>
    <t>Уголок PPR 90* D32мм РТП белый</t>
  </si>
  <si>
    <t>Уголок PPR 90* D40мм РТП белый</t>
  </si>
  <si>
    <t>Уголок PPR 45* D20мм РТП белый</t>
  </si>
  <si>
    <t>Уголок PPR 45* D25мм РТП белый</t>
  </si>
  <si>
    <t>Уголок PPR 45* D32мм РТП белый</t>
  </si>
  <si>
    <t>Уголок PPR 45* D40мм РТП белый</t>
  </si>
  <si>
    <t>Тройник PPR 20мм РТП белый</t>
  </si>
  <si>
    <t>Тройник PPR 25мм РТП белый</t>
  </si>
  <si>
    <t>Тройник PPR 32мм РТП белый</t>
  </si>
  <si>
    <t>Тройник PPR 40мм РТП белый</t>
  </si>
  <si>
    <t>Муфта переходная PPR 25х20мм РТП внутренняя/наружная белая</t>
  </si>
  <si>
    <t>Муфта переходная PPR 32х20мм РТП внутренняя/наружная белая</t>
  </si>
  <si>
    <t>Муфта переходная PPR 32х25мм РТП внутренняя/наружная белая</t>
  </si>
  <si>
    <t>Муфта переходная PPR 40х32мм РТП внутренняя/наружная белая</t>
  </si>
  <si>
    <t>Тройник переходной PPR 25х20х25мм РТП белый</t>
  </si>
  <si>
    <t>Тройник переходной PPR 32х20х32мм РТП белый</t>
  </si>
  <si>
    <t>Тройник переходной PPR 32х25х32мм РТП белый</t>
  </si>
  <si>
    <t>Тройник переходной PPR 40х20х40мм РТП белый</t>
  </si>
  <si>
    <t>Тройник переходной PPR 40х25х40мм РТП белый</t>
  </si>
  <si>
    <t>Тройник переходной PPR 40х32х40мм РТП белый</t>
  </si>
  <si>
    <t>Муфта комбинированная PPR 20х1/2" РТП наружная резьба белая</t>
  </si>
  <si>
    <t>Муфта комбинированная PPR 25х3/4" РТП наружная резьба белая</t>
  </si>
  <si>
    <t>Муфта комбинированная PPR 32х1" РТП наружная резьба белая</t>
  </si>
  <si>
    <t>Муфта комбинированная PPR 40х1 1/4" РТП наружная резьба белая</t>
  </si>
  <si>
    <t>Угольник комбинированный PPR 20х1/2" РТП наружная резьба белый</t>
  </si>
  <si>
    <t>Муфта комбинированная PPR 20х1/2" РТП внутренняя резьба белая</t>
  </si>
  <si>
    <t>Муфта комбинированная PPR 25х3/4" РТП внутренняя резьба белая</t>
  </si>
  <si>
    <t>Муфта комбинированная PPR 32х3/4" РТП внутренняя резьба белая</t>
  </si>
  <si>
    <t>Угольник комбинированный PPR 20х1/2" РТП внутренняя резьба белый</t>
  </si>
  <si>
    <t>Угольник комбинированный PPR 20х1/2" РТП внутренняя резьба с креплением белый</t>
  </si>
  <si>
    <t>Тройник комбинированный PPR 20х1/2" РТП внутренняя резьба белый</t>
  </si>
  <si>
    <t>Тройник комбинированный PPR 20х1/2" РТП наружная резьба белый</t>
  </si>
  <si>
    <t>Колено обводное PPR 20мм РТП белое</t>
  </si>
  <si>
    <t>Кран шаровый PPR 20мм РТП белый</t>
  </si>
  <si>
    <t>Кран шаровый PPR 25мм РТП белый</t>
  </si>
  <si>
    <t>Кран шаровый PPR 32мм РТП белый</t>
  </si>
  <si>
    <t>Опора для труб PPR 20мм РТП белая</t>
  </si>
  <si>
    <t>Опора для труб PPR 25мм РТП белая</t>
  </si>
  <si>
    <t>Муфта разъемная PPR 20х1/2" наружная резьба РТП белая</t>
  </si>
  <si>
    <t>Муфта разъемная PPR 25х3/4" наружная резьба РТП белая</t>
  </si>
  <si>
    <t>Муфта разъемная PPR 32х1" наружная резьба РТП белая</t>
  </si>
  <si>
    <t>Муфта разъемная PPR 20х1/2" внутренняя резьба РТП белая</t>
  </si>
  <si>
    <t>Муфта разъемная PPR 25х3/4" внутренняя резьба РТП белая</t>
  </si>
  <si>
    <t>Муфта разъемная PPR 32х1" внутренняя резьба РТП белая</t>
  </si>
  <si>
    <t>Муфта комбинированная PPR 25х1/2" РТП наружная резьба белая</t>
  </si>
  <si>
    <t>Муфта комбинированная PPR 25х1/2" РТП внутренняя резьба белая</t>
  </si>
  <si>
    <t>Муфта комбинированная PPR 20х3/4" РТП наружная резьба белая</t>
  </si>
  <si>
    <t>Муфта комбинированная PPR 20х3/4" РТП внутренняя резьба белая</t>
  </si>
  <si>
    <t>Колено обводное PPR 25мм РТП белое</t>
  </si>
  <si>
    <t>Тройник комбинированный PPR 25х1/2" РТП наружная резьба белый</t>
  </si>
  <si>
    <t>Тройник комбинированный PPR 25х1/2" РТП внутренняя резьба белый</t>
  </si>
  <si>
    <t>Угольник комбинированный PPR 25х3/4" РТП наружная резьба белый</t>
  </si>
  <si>
    <t>Муфта разъемная PPR 20х3/4" внутренняя резьба РТП белая</t>
  </si>
  <si>
    <t>Угольник комбинированный PPR 25х3/4" РТП внутренняя резьба белый</t>
  </si>
  <si>
    <t>Угольник комбинированный PPR 20х1/2" РТП наружная резьба с креплением белый</t>
  </si>
  <si>
    <t>Угольник комбинированный PPR 32х1" РТП внутренняя резьба белый</t>
  </si>
  <si>
    <t>Угольник комбинированный PPR 20х3/4" РТП наружная резьба белый</t>
  </si>
  <si>
    <t>Муфта комбинированная PPR 32х1" РТП внутренняя резьба белая</t>
  </si>
  <si>
    <t>Труба стекловолокно PPR 25х4.2мм PN25 РТП белая</t>
  </si>
  <si>
    <t>Муфта разъемная PPR 32х3/4" наружная резьба РТП белая</t>
  </si>
  <si>
    <t>Хомут на шпильке Ду 20-23 1/2" металл М8</t>
  </si>
  <si>
    <t>Хомут на шпильке Ду 25-28 3/4" металл М8</t>
  </si>
  <si>
    <t>Хомут на шпильке Ду 31-35 1" металл М8</t>
  </si>
  <si>
    <t>Комплект для смесителя PPR 20х1/2" РТП внутренняя резьба белый</t>
  </si>
  <si>
    <t>Труба стекловолокно PPR 40х6.7мм PN25 РТП белая</t>
  </si>
  <si>
    <t>Тройник комбинированный PPR 25х3/4" РТП внутренняя резьба белый</t>
  </si>
  <si>
    <t>Тройник комбинированный PPR 25х3/4" РТП наружная резьба белый</t>
  </si>
  <si>
    <t>Муфта комбинированная PPR 32х3/4" РТП наружная резьба белая</t>
  </si>
  <si>
    <t>Угольник комбинированный PPR 20х3/4" РТП внутренняя резьба белый</t>
  </si>
  <si>
    <t>Опора для труб PPR 20мм РТП двойная белая</t>
  </si>
  <si>
    <t>Опора для труб PPR 25мм РТП двойная белая</t>
  </si>
  <si>
    <t>Муфта разъемная PPR 25х1" наружная резьба РТП белая</t>
  </si>
  <si>
    <t>Муфта разъемная PPR 25х1" внутренняя резьба РТП белая</t>
  </si>
  <si>
    <t>Муфта разъемная PPR 32х3/4" внутренняя резьба РТП белая</t>
  </si>
  <si>
    <t>Муфта с накидной гайкой PPR 20х1/2" РТП белая</t>
  </si>
  <si>
    <t>Муфта с накидной гайкой PPR 20х3/4" РТП белая</t>
  </si>
  <si>
    <t>Муфта с накидной гайкой PPR 25х3/4" РТП белая</t>
  </si>
  <si>
    <t>Муфта с накидной гайкой PPR 25х1" РТП белая</t>
  </si>
  <si>
    <t>Муфта разъемная PPR 20х3/4" наружная резьба РТП белая</t>
  </si>
  <si>
    <t>Труба PPR 20х3.4мм армированная алюминием РТП белая</t>
  </si>
  <si>
    <t>Труба PPR 25х4.2мм армированная алюминием РТП белая</t>
  </si>
  <si>
    <t>Труба PPR 32х5.4мм армированная алюминием РТП белая</t>
  </si>
  <si>
    <t>Труба PPR 40х6.7мм армированная алюминием РТП белая</t>
  </si>
  <si>
    <t>Фильтр PPR 20мм внутренний/внутренний РТП белый</t>
  </si>
  <si>
    <t>Фильтр PPR 25мм внутренний/внутренний РТП белый</t>
  </si>
  <si>
    <t>Опора для труб PPR 32мм РТП белая</t>
  </si>
  <si>
    <t>Опора для труб PPR 40мм РТП белая</t>
  </si>
  <si>
    <t>Кран шаровый PPR 40мм РТП белый</t>
  </si>
  <si>
    <t>Колено обводное PPR 32мм РТП белое</t>
  </si>
  <si>
    <t>Труба для внутренней канализации 110мм 0.25м 2,2мм РТП серая</t>
  </si>
  <si>
    <t>Труба для внутренней канализации 110мм 0.5м 2,2мм РТП серая</t>
  </si>
  <si>
    <t>Труба для внутренней канализации 110мм 0.75м 2,2мм РТП серая</t>
  </si>
  <si>
    <t>Труба для внутренней канализации 110мм 1.0м 2,2мм РТП серая</t>
  </si>
  <si>
    <t>Труба для внутренней канализации 110мм 1.5м 2,2мм РТП серая</t>
  </si>
  <si>
    <t>Труба для внутренней канализации 110мм 2.0м 2,2мм РТП серая</t>
  </si>
  <si>
    <t>Труба для внутренней канализации 110мм 3.0м 2,2мм РТП серая</t>
  </si>
  <si>
    <t>Отвод 50х30* для внутренней канализации РТП серый</t>
  </si>
  <si>
    <t>Отвод 50х45* для внутренней канализации РТП серый</t>
  </si>
  <si>
    <t>Отвод 50х87* для внутренней канализации РТП серый</t>
  </si>
  <si>
    <t>Отвод 110х30* для внутренней канализации РТП серый</t>
  </si>
  <si>
    <t>Отвод 110х45* для внутренней канализации РТП серый</t>
  </si>
  <si>
    <t>Отвод 110х87* для внутренней канализации РТП серый</t>
  </si>
  <si>
    <t>Тройник 50х50х45* для внутренней канализации РТП серый</t>
  </si>
  <si>
    <t>Тройник 50х50х87* для внутренней канализации РТП серый</t>
  </si>
  <si>
    <t>Труба для внутренней канализации 50мм 0.25м 1,5мм РТП серая</t>
  </si>
  <si>
    <t>Труба для внутренней канализации 50мм 0.5м 1,5мм РТП серая</t>
  </si>
  <si>
    <t>Труба для внутренней канализации 50мм 0.75м 1,5мм РТП серая</t>
  </si>
  <si>
    <t>Труба для внутренней канализации 50мм 1.0м 1,5мм РТП серая</t>
  </si>
  <si>
    <t>Труба для внутренней канализации 50мм 2.0м 1,5мм РТП серая</t>
  </si>
  <si>
    <t>Тройник 110х50х45* для внутренней канализации РТП серый</t>
  </si>
  <si>
    <t>Труба для внутренней канализации 50мм 3.0м 1,5мм РТП серая</t>
  </si>
  <si>
    <t>Отвод 110х87* с выходом 50мм фронтальный тыл для внутренней канализации РТП серый</t>
  </si>
  <si>
    <t>Отвод 110х87* с выходом 50мм правый для внутренней канализации РТП серый</t>
  </si>
  <si>
    <t>Отвод 110х87* с выходом 50мм левый для внутренней канализации РТП серый</t>
  </si>
  <si>
    <t>Отвод 110х87* с выходом 50мм левый/правый для внутренней канализации РТП серый</t>
  </si>
  <si>
    <t>Тройник 110х50х87* для внутренней канализации РТП серый</t>
  </si>
  <si>
    <t>Тройник 110х110х45* для внутренней канализации РТП серый</t>
  </si>
  <si>
    <t>Тройник 110х110х87* для внутренней канализации РТП серый</t>
  </si>
  <si>
    <t>Крестовина 50х50х50х45* для внутренней канализации РТП серая</t>
  </si>
  <si>
    <t>Крестовина 50х50х50х87* для внутренней канализации РТП серая</t>
  </si>
  <si>
    <t>Крестовина 110х50х50х45* для внутренней канализации РТП серая</t>
  </si>
  <si>
    <t>Крестовина 110х50х50х87* для внутренней канализации РТП серая</t>
  </si>
  <si>
    <t>Крестовина 110х110х110х45* для внутренней канализации РТП серая</t>
  </si>
  <si>
    <t>Крестовина 110х110х110х87* для внутренней канализации РТП серая</t>
  </si>
  <si>
    <t>Крестовина 110х110х50х87* 2х-плоскостная левая для внутренней канализации РТП серая</t>
  </si>
  <si>
    <t>Крестовина 110х110х50х87* 2х-плоскостная правая для внутренней канализации РТП серая</t>
  </si>
  <si>
    <t>Муфта 50мм для внутренней канализации РТП серая</t>
  </si>
  <si>
    <t>Муфта 110мм для внутренней канализации РТП серая</t>
  </si>
  <si>
    <t>Патрубок компенсационный 50мм для внутренней канализации РТП серый</t>
  </si>
  <si>
    <t>Патрубок компенсационный 110мм для внутренней канализации РТП серый</t>
  </si>
  <si>
    <t>Переход редукция 110х50мм для внутренней канализации РТП серый</t>
  </si>
  <si>
    <t>Ревизия 50мм для внутренней канализации РТП серая</t>
  </si>
  <si>
    <t>Ревизия 110мм для внутренней канализации РТП серая</t>
  </si>
  <si>
    <t>Трап 50мм вертикальный для внутренней канализации РТП</t>
  </si>
  <si>
    <t>Трап 50мм горизонтальный для внутренней канализации РТП</t>
  </si>
  <si>
    <t>Трап 110мм горизонтальный для внутренней канализации РТП</t>
  </si>
  <si>
    <t>Вакуумный клапан аэратор 50мм для внутренней канализации РТП</t>
  </si>
  <si>
    <t>Вакуумный клапан аэратор 110мм для внутренней канализации РТП</t>
  </si>
  <si>
    <t>Зонт вентиляционный 50мм для внутренней канализации РТП</t>
  </si>
  <si>
    <t>Зонт вентиляционный 110мм для внутренней канализации РТП</t>
  </si>
  <si>
    <t>Заглушка 50мм для внутренней канализации РТП серая</t>
  </si>
  <si>
    <t>Заглушка 110мм для внутренней канализации РТП серая</t>
  </si>
  <si>
    <t>Переход на чугун 50х75мм для внутренней канализации РТП</t>
  </si>
  <si>
    <t>Переход на чугун 124х110мм с манжетой для внутренней канализации РТП</t>
  </si>
  <si>
    <t>Манжета переходная 50х25мм резиновая 3х-лепестковая</t>
  </si>
  <si>
    <t>Манжета переходная 50х32мм резиновая 3х-лепестковая</t>
  </si>
  <si>
    <t>Манжета переходная 50х40мм резиновая 3х-лепестковая</t>
  </si>
  <si>
    <t>Манжета переходная 73х40мм резиновая 3х-лепестковая</t>
  </si>
  <si>
    <t>Манжета переходная 73х50мм резиновая 3х-лепестковая</t>
  </si>
  <si>
    <t>Манжета переходная 123х110мм резиновая трехлепестковая</t>
  </si>
  <si>
    <t>Хомут 50мм для внутренней канализации РТП</t>
  </si>
  <si>
    <t>Хомут 110мм для внутренней канализации РТП</t>
  </si>
  <si>
    <t>Хомут на шпильке Ду 48-53 1 1/2" металл М8</t>
  </si>
  <si>
    <t>Хомут на шпильке Ду 107-115 4" металл М8</t>
  </si>
  <si>
    <t>Труба для внутренней канализации 50мм 1.5м 1,5мм РТП серая</t>
  </si>
  <si>
    <t>Труба фановая для унитаза АНИ Пласт W1220 110мм</t>
  </si>
  <si>
    <t>Труба фановая для унитаза АНИ Пласт W2220 110х22*</t>
  </si>
  <si>
    <t>Труба фановая для унитаза АНИ Пласт W4220 110х45*</t>
  </si>
  <si>
    <t>Труба фановая для унитаза АНИ Пласт W9220 110х90*</t>
  </si>
  <si>
    <t>Эксцентрик для унитаза АНИ Пласт W0220 20мм</t>
  </si>
  <si>
    <t>Эксцентрик для унитаза АНИ Пласт W0420 40мм</t>
  </si>
  <si>
    <t>Труба фановая для унитаза АНИ Пласт W1218 110мм короткая</t>
  </si>
  <si>
    <t>Труба фановая для унитаза АНИ Пласт W1228 110х14* короткая</t>
  </si>
  <si>
    <t>Труба фановая для унитаза АНИ Пласт W4228 110х45* короткая</t>
  </si>
  <si>
    <t>Манжета прямая для унитаза АНИ Пласт W0210</t>
  </si>
  <si>
    <t>Манжета эксцентрическая W0410 для унитаза АНИ Пласт</t>
  </si>
  <si>
    <t>Гофра для унитаза АНИ Пласт К828 до 500мм</t>
  </si>
  <si>
    <t>Муфта с накидной гайкой PPR 32х1" РТП белая</t>
  </si>
  <si>
    <t>Муфта разъемная PPR 40х1 1/4" внутренняя резьба РТП белая</t>
  </si>
  <si>
    <t>Муфта соединительная PPR 50мм РТП белая</t>
  </si>
  <si>
    <t>Муфта комбинированная PPR 50х1 1/2" РТП внутренняя резьба белая</t>
  </si>
  <si>
    <t>Уголок PPR 90* D50мм РТП белый</t>
  </si>
  <si>
    <t>Заглушка PPR 20мм РТП белая</t>
  </si>
  <si>
    <t>Заглушка PPR 25мм РТП белая</t>
  </si>
  <si>
    <t>Заглушка PPR 32мм РТП белая</t>
  </si>
  <si>
    <t>Муфта переходная PPR 40х25мм РТП внутренняя/наружная белая</t>
  </si>
  <si>
    <t>Крестовина 110х110х50х87* для внутренней канализации РТП серая</t>
  </si>
  <si>
    <t>Муфта разъемная PPR 50х1 1/2" внутренняя резьба РТП белая</t>
  </si>
  <si>
    <t>Угольник комбинированный PPR 25х1/2" РТП внутренняя резьба белый</t>
  </si>
  <si>
    <t>Трап 50мм вертикальный металлическая решетка 15х15 АНИ Пласт</t>
  </si>
  <si>
    <t>Кран шаровый для радиатора PPR 20х1/2" РТП прямой белый</t>
  </si>
  <si>
    <t>Кран шаровый для радиатора PPR 20х1/2" РТП угловой белый</t>
  </si>
  <si>
    <t>Кран шаровый для радиатора PPR 25х3/4" РТП угловой белый</t>
  </si>
  <si>
    <t>Муфта разъемная PPR 40х1 1/4" наружная резьба РТП белая</t>
  </si>
  <si>
    <t>Угольник комбинированный PPR 32х1" РТП наружная резьба белый</t>
  </si>
  <si>
    <t>Крестовина PPR 20мм РТП белая</t>
  </si>
  <si>
    <t>Крестовина PPR 25мм РТП белая</t>
  </si>
  <si>
    <t>Крестовина PPR 32мм РТП белая</t>
  </si>
  <si>
    <t>Муфта гибкая 50мм для внутренней канализации РТП серая</t>
  </si>
  <si>
    <t>Муфта комбинированная PPR 40х1 1/4" РТП внутренняя резьба белая</t>
  </si>
  <si>
    <t>Тройник переходной PPR 50х20х50мм РТП белый</t>
  </si>
  <si>
    <t>Муфта разъемная PPR 20х1" внутренняя резьба РТП белая</t>
  </si>
  <si>
    <t>Кран шаровый для радиатора PPR 25х3/4" РТП прямой белый</t>
  </si>
  <si>
    <t>Трап 50мм горизонтальный металлическая решетка 15х15 АНИ Пласт</t>
  </si>
  <si>
    <t>Трап 110мм вертикальный металлическая решетка 15х15 АНИ Пласт</t>
  </si>
  <si>
    <t>Трап 110мм горизонтальный металлическая решетка 15х15 АНИ Пласт</t>
  </si>
  <si>
    <t>Хомут на шпильке Ду 59-63 2" металл М8</t>
  </si>
  <si>
    <t>Хомут на шпильке Ду 42-45 1 1/4" металл М8</t>
  </si>
  <si>
    <t>Манжета конусная 60х80мм резиновая</t>
  </si>
  <si>
    <t>Манжета ступенчатая 38х73мм резиновая</t>
  </si>
  <si>
    <t>Муфта разъемная PPR 20х1" наружная резьба РТП белая</t>
  </si>
  <si>
    <t>Компенсирующая петля PPR 20мм РТП белая</t>
  </si>
  <si>
    <t>Компенсирующая петля PPR 25мм РТП белая</t>
  </si>
  <si>
    <t>Труба PPR 50х8.3мм PN20 РТП белая</t>
  </si>
  <si>
    <t>Уголок PPR 45* D50мм РТП белый</t>
  </si>
  <si>
    <t>Тройник PPR 50мм РТП белый</t>
  </si>
  <si>
    <t>Муфта комбинированная PPR 50х1 1/2" РТП наружная резьба белая</t>
  </si>
  <si>
    <t>Колено обводное с муфтой PPR 20мм РТП белое</t>
  </si>
  <si>
    <t>Колено обводное с муфтой PPR 25мм РТП белое</t>
  </si>
  <si>
    <t>Труба питьевая полиэтиленовая ПНД 25х2.0мм РТК 100м</t>
  </si>
  <si>
    <t>Труба питьевая полиэтиленовая ПНД 32х2.0мм РТК 100м</t>
  </si>
  <si>
    <t>Муфта ПНД переходная 25х1/2" с внутренней резьбой</t>
  </si>
  <si>
    <t>Муфта ПНД переходная 25х3/4" с внутренней резьбой</t>
  </si>
  <si>
    <t>Муфта ПНД переходная 25х1" с внутренней резьбой</t>
  </si>
  <si>
    <t>Муфта ПНД переходная 32х1/2" с внутренней резьбой</t>
  </si>
  <si>
    <t>Муфта ПНД переходная 32х3/4" с внутренней резьбой</t>
  </si>
  <si>
    <t>Муфта ПНД переходная 32х1" с внутренней резьбой</t>
  </si>
  <si>
    <t>Муфта ПНД переходная 32х1 1/4" с внутренней резьбой</t>
  </si>
  <si>
    <t>Муфта ПНД переходная 25х1/2" с наружной резьбой</t>
  </si>
  <si>
    <t>Муфта ПНД переходная 25х3/4" с наружней резьбой</t>
  </si>
  <si>
    <t>Муфта ПНД переходная 25х1" с наружной резьбой</t>
  </si>
  <si>
    <t>Муфта ПНД переходная 32х1/2" с наружной резьбой</t>
  </si>
  <si>
    <t>Муфта ПНД переходная 32х3/4" с наружной резьбой</t>
  </si>
  <si>
    <t>Муфта ПНД переходная 32х1" с наружней резьбой</t>
  </si>
  <si>
    <t>Муфта ПНД переходная 32х1 1/4" с наружной резьбой</t>
  </si>
  <si>
    <t>Муфта ПНД соединительная 25х25</t>
  </si>
  <si>
    <t>Муфта ПНД соединительная 32х25</t>
  </si>
  <si>
    <t>Муфта ПНД соединительная 32х32</t>
  </si>
  <si>
    <t>Отвод ПНД 25</t>
  </si>
  <si>
    <t>Отвод ПНД 32</t>
  </si>
  <si>
    <t>Отвод ПНД 25х1/2" с внутренней резьбой</t>
  </si>
  <si>
    <t>Отвод ПНД 25х3/4" с внутренней резьбой</t>
  </si>
  <si>
    <t>Отвод ПНД 25х1" с внутренней резьбой</t>
  </si>
  <si>
    <t>Отвод ПНД 32х1/2" с внутренней резьбой</t>
  </si>
  <si>
    <t>Отвод ПНД 32х3/4" с внутренней резьбой</t>
  </si>
  <si>
    <t>Отвод ПНД 32х1" с внутренней резьбой</t>
  </si>
  <si>
    <t>Отвод ПНД 25х1/2" с наружной резьбой</t>
  </si>
  <si>
    <t>Отвод ПНД 25х3/4" с наружной резьбой</t>
  </si>
  <si>
    <t>Отвод ПНД 25х1" с наружной резьбой</t>
  </si>
  <si>
    <t>Отвод ПНД 32х1/2" с наружной резьбой</t>
  </si>
  <si>
    <t>Отвод ПНД 32х3/4" с наружной резьбой</t>
  </si>
  <si>
    <t>Отвод ПНД 32х1" с наружной резьбой</t>
  </si>
  <si>
    <t>Тройник ПНД 25</t>
  </si>
  <si>
    <t>Тройник ПНД 32</t>
  </si>
  <si>
    <t>Тройник переходной ПНД 32х25х32</t>
  </si>
  <si>
    <t>Тройник переходной ПНД 25х1/2"х25 с внутренней резьбой</t>
  </si>
  <si>
    <t>Тройник переходной ПНД 25х3/4"х25 с внутренней резьбой</t>
  </si>
  <si>
    <t>Тройник переходной ПНД 25х1"х25 с внутренней резьбой</t>
  </si>
  <si>
    <t>Тройник переходной ПНД 32х1/2"х32 с внутренней резьбой</t>
  </si>
  <si>
    <t>Тройник переходной ПНД 32х3/4"х32 с внутренней резьбой</t>
  </si>
  <si>
    <t>Тройник переходной ПНД 32х1"х32 с внутренней резьбой</t>
  </si>
  <si>
    <t>Тройник переходной ПНД 25х1/2"х25 с наружной резьбой</t>
  </si>
  <si>
    <t>Тройник переходной ПНД 25х3/4"х25 с наружной резьбой</t>
  </si>
  <si>
    <t>Тройник переходной ПНД 25х1"х25 с наружной резьбой</t>
  </si>
  <si>
    <t>Тройник переходной ПНД 32х1/2"х32 с наружной резьбой</t>
  </si>
  <si>
    <t>Тройник переходной ПНД 32х3/4"х32 с наружной резьбой</t>
  </si>
  <si>
    <t>Тройник переходной ПНД 32х1"х32 с наружной резьбой</t>
  </si>
  <si>
    <t>Уплотнительное кольцо для ПНД фитингов Ду-25</t>
  </si>
  <si>
    <t>Уплотнительное кольцо для ПНД фитингов Ду-32</t>
  </si>
  <si>
    <t>Кран шаровый ПНД 25</t>
  </si>
  <si>
    <t>Кран шаровый ПНД 32</t>
  </si>
  <si>
    <t>Кран шаровый переходной ПНД 25х1/2" с внутренней резьбой</t>
  </si>
  <si>
    <t>Кран шаровый переходной ПНД 25х3/4" с внутренней резьбой</t>
  </si>
  <si>
    <t>Кран шаровый переходной ПНД 25х1" с внутренней резьбой</t>
  </si>
  <si>
    <t>Кран шаровый переходной ПНД 32х1/2" с внутренней резьбой</t>
  </si>
  <si>
    <t>Кран шаровый переходной ПНД 32х3/4" с внутренней резьбой</t>
  </si>
  <si>
    <t>Кран шаровый переходной ПНД 32х1" с внутренней резьбой</t>
  </si>
  <si>
    <t>Отвод ПНД 32х25</t>
  </si>
  <si>
    <t>Кран шаровый ПНД 3/4х3/4" внутренняя/внутренняя резьба</t>
  </si>
  <si>
    <t>Муфта разъемная PPR 50х1 1/2" наружная резьба РТП белая</t>
  </si>
  <si>
    <t>Труба стекловолокно PPR 50х8.3мм PN20 РТП белая</t>
  </si>
  <si>
    <t>Тройник переходной PPR 50х32х50мм РТП белый</t>
  </si>
  <si>
    <t>Хомут на шпильке Ду 73-80 2 1/2" металл М8</t>
  </si>
  <si>
    <t>Кран шаровый переходной ПНД 32х1" с наружной резьбой</t>
  </si>
  <si>
    <t>Кран шаровый ПНД 1/2х1/2" внутренняя/наружная резьба</t>
  </si>
  <si>
    <t>Кран шаровый ПНД 1х1" внутренняя/внутренняя резьба</t>
  </si>
  <si>
    <t>Заглушка ПНД 25</t>
  </si>
  <si>
    <t>Заглушка ПНД 32</t>
  </si>
  <si>
    <t>Труба PPR 63х10.5мм PN20 РТП белая</t>
  </si>
  <si>
    <t>Муфта соединительная PPR 63мм РТП белая</t>
  </si>
  <si>
    <t>Тройник переходной PPR 63х25х63мм РТП белый</t>
  </si>
  <si>
    <t>Муфта разъемная PPR 63х2" внутренняя резьба РТП белая</t>
  </si>
  <si>
    <t>Патрубок гибкий 50мм для внутренней канализации РТП серый</t>
  </si>
  <si>
    <t>Седелка ПЭ обжимная 90х1/2" с внутренней резьбой POELSAN усиленная 4 болта</t>
  </si>
  <si>
    <t>Заглушка PPR 1/2" наружная резьба РТП белая</t>
  </si>
  <si>
    <t>Коллектор PPR 32х20мм 4 выхода РТП белый</t>
  </si>
  <si>
    <t>Коллектор PPR 32х1/2" 4 выхода внутренняя резьба РТП белый</t>
  </si>
  <si>
    <t>Крестовина 110х110х110х87* 2х-плоскостная для внутренней канализации РТП серая</t>
  </si>
  <si>
    <t>Кольцо резиновое уплотнительное 50мм для внутренней канализации РТП</t>
  </si>
  <si>
    <t>Кольцо резиновое уплотнительное 110мм для внутренней канализации РТП</t>
  </si>
  <si>
    <t>Хомут на шпильке Ду 159-163 6" металл М10</t>
  </si>
  <si>
    <t>Труба для наружной канализации 110мм 0.5м 3,4мм РТП рыжая</t>
  </si>
  <si>
    <t>Труба для наружной канализации 110мм 1.0м 3,4мм РТП рыжая</t>
  </si>
  <si>
    <t>Труба для наружной канализации 110мм 2.0м 3,4мм РТП рыжая</t>
  </si>
  <si>
    <t>Труба для наружной канализации 110мм 3.0м 3,4мм РТП рыжая</t>
  </si>
  <si>
    <t>Отвод для наружной канализации 110х45* РТП рыжий</t>
  </si>
  <si>
    <t>Отвод для наружной канализации 110х90* РТП рыжий</t>
  </si>
  <si>
    <t>Тройник для наружной канализации 110х110х45* РТП рыжий</t>
  </si>
  <si>
    <t>Тройник для наружной канализации 110х110х87* РТП рыжий</t>
  </si>
  <si>
    <t>Муфта для наружной канализации 110мм РТП рыжая</t>
  </si>
  <si>
    <t>Ревизия для наружной канализации 110мм РТП рыжая</t>
  </si>
  <si>
    <t>Заглушка для наружной канализации 110мм РТП рыжая</t>
  </si>
  <si>
    <t>Труба PPR 50х8.3мм армированная алюминием РТП белая</t>
  </si>
  <si>
    <t>Труба PPR 63х10.5мм армированная алюминием РТП белая</t>
  </si>
  <si>
    <t>Уголок PPR 90* D63мм РТП белый</t>
  </si>
  <si>
    <t>Муфта переходная PPR 50х32мм РТП внутренняя/наружная белая</t>
  </si>
  <si>
    <t>Муфта переходная PPR 50х40мм РТП внутренняя/наружная белая</t>
  </si>
  <si>
    <t>Муфта переходная PPR 63х50мм РТП внутренняя/наружная белая</t>
  </si>
  <si>
    <t>Тройник переходной PPR 63х50х63мм РТП белый</t>
  </si>
  <si>
    <t>Муфта разъемная PPR 25х1/2" наружная резьба РТП белая</t>
  </si>
  <si>
    <t>Тройник переходной PPR 50х25х50мм РТП белый</t>
  </si>
  <si>
    <t>Муфта комбинированная PPR 63х2" РТП наружная резьба белая</t>
  </si>
  <si>
    <t>Уголок PPR 45* D63мм РТП белый</t>
  </si>
  <si>
    <t>Тройник PPR 63мм РТП белый</t>
  </si>
  <si>
    <t>Тройник переходной PPR 50х40х50мм РТП белый</t>
  </si>
  <si>
    <t>Муфта разъемная PPR 63х2" наружная резьба РТП белая</t>
  </si>
  <si>
    <t>Муфта разъемная PPR 25х1/2" внутренняя резьба РТП белая</t>
  </si>
  <si>
    <t>Муфта переходная PPR 25х20мм РТП внутренняя/внутренняя белая</t>
  </si>
  <si>
    <t>Муфта переходная PPR 32х20мм РТП внутренняя/внутренняя белая</t>
  </si>
  <si>
    <t>Муфта переходная PPR 32х25мм РТП внутренняя/внутренняя белая</t>
  </si>
  <si>
    <t>Муфта переходная PPR 40х25мм РТП внутренняя/внутренняя белая</t>
  </si>
  <si>
    <t>Муфта переходная PPR 40х32мм РТП внутренняя/внутренняя белая</t>
  </si>
  <si>
    <t>Муфта разъемная PPR 32мм внутренняя/внутренняя РТП белая</t>
  </si>
  <si>
    <t>Муфта разъемная PPR 40мм внутренняя/внутренняя РТП белая</t>
  </si>
  <si>
    <t>Муфта разъемная PPR 20мм внутренняя/внутренняя РТП белая</t>
  </si>
  <si>
    <t>Муфта разъемная PPR 25мм внутренняя/внутренняя РТП белая</t>
  </si>
  <si>
    <t>Опора для труб PPR 50мм РТП белая</t>
  </si>
  <si>
    <t>Тройник переходной PPR 63х32х63мм РТП белый</t>
  </si>
  <si>
    <t>Заглушка PPR 40мм РТП белая</t>
  </si>
  <si>
    <t>Кран шаровый PPR 50мм РТП белый</t>
  </si>
  <si>
    <t>Оголовок для скважины ОСП 90х125/25мм</t>
  </si>
  <si>
    <t>Оголовок для скважины ОСП 90х125/32мм</t>
  </si>
  <si>
    <t>Труба техническая полиэтиленовая ПНД 25х2.0мм РТК 100м</t>
  </si>
  <si>
    <t>Тройник переходной PPR 75х50х75мм РТП белый</t>
  </si>
  <si>
    <t>Труба стекловолокно PPR 63х8.6мм PN20 РТП белая</t>
  </si>
  <si>
    <t>Труба PPR 75х12.5мм PN20 РТП белая</t>
  </si>
  <si>
    <t>Муфта соединительная PPR 75мм РТП белая</t>
  </si>
  <si>
    <t>Уголок PPR 90* D75мм РТП белый</t>
  </si>
  <si>
    <t>Муфта переходная PPR 63х40мм РТП внутренняя/наружная белая</t>
  </si>
  <si>
    <t>Муфта переходная PPR 75х63мм РТП внутренняя/наружная белая</t>
  </si>
  <si>
    <t>Тройник переходной PPR 63х40х63мм РТП белый</t>
  </si>
  <si>
    <t>Бурт фланца PPR 63мм РТП белый</t>
  </si>
  <si>
    <t>Бурт фланца PPR 75мм РТП белый</t>
  </si>
  <si>
    <t>Бурт фланца PPR 50мм РТП белый</t>
  </si>
  <si>
    <t>Изоляция трубная НПЭ 22/6мм</t>
  </si>
  <si>
    <t>Изоляция трубная НПЭ 22/9мм</t>
  </si>
  <si>
    <t>Изоляция трубная НПЭ 28/6мм</t>
  </si>
  <si>
    <t>Изоляция трубная НПЭ 28/9мм</t>
  </si>
  <si>
    <t>Изоляция трубная НПЭ 35/6мм</t>
  </si>
  <si>
    <t>Изоляция трубная НПЭ 35/9мм</t>
  </si>
  <si>
    <t>Изоляция трубная НПЭ 42/9мм</t>
  </si>
  <si>
    <t>Изоляция трубная НПЭ 42/13мм</t>
  </si>
  <si>
    <t>Изоляция трубная НПЭ 54/9мм</t>
  </si>
  <si>
    <t>Изоляция трубная НПЭ 54/13мм</t>
  </si>
  <si>
    <t>Изоляция трубная НПЭ 65/9мм</t>
  </si>
  <si>
    <t>Изоляция трубная НПЭ 65/13мм</t>
  </si>
  <si>
    <t>Изоляция трубная НПЭ 76/9мм</t>
  </si>
  <si>
    <t>Изоляция трубная НПЭ 76/13мм</t>
  </si>
  <si>
    <t>Изоляция трубная НПЭ 110/9мм</t>
  </si>
  <si>
    <t>Изоляция трубная НПЭ 110/13мм</t>
  </si>
  <si>
    <t>Уголок PPR 90* D110мм РТП белый</t>
  </si>
  <si>
    <t>Бурт фланца PPR 110мм РТП белый</t>
  </si>
  <si>
    <t>Труба стекловолокно PPR 75х12.5мм PN25 РТП белая</t>
  </si>
  <si>
    <t>Труба стекловолокно PPR 110х18.3мм PN25 РТП белая</t>
  </si>
  <si>
    <t>Муфта соединительная PPR 110мм РТП белая</t>
  </si>
  <si>
    <t>Уголок PPR 90* D90мм РТП белый</t>
  </si>
  <si>
    <t>Тройник PPR 75мм РТП белый</t>
  </si>
  <si>
    <t>Муфта переходная PPR 75х50мм РТП внутренняя/наружная белая</t>
  </si>
  <si>
    <t>Муфта переходная PPR 90х75мм РТП внутренняя/наружная белая</t>
  </si>
  <si>
    <t>Муфта переходная PPR 110х90мм РТП внутренняя/наружная белая</t>
  </si>
  <si>
    <t>Тройник переходной PPR 75х63х75мм РТП белый</t>
  </si>
  <si>
    <t>Тройник переходной PPR 110х63х110мм РТП белый</t>
  </si>
  <si>
    <t>Фланец PPR с буртом 50мм РТП белый</t>
  </si>
  <si>
    <t>Фланец PPR с буртом 75мм РТП черный</t>
  </si>
  <si>
    <t>Труба стекловолокно PPR 90х12,3мм PN20 РТП белая</t>
  </si>
  <si>
    <t>Хомут на шпильке Ду 87-92 3" металл М8</t>
  </si>
  <si>
    <t>Кран шаровый ПНД 1/2х1/2" внутренняя/внутренняя резьба</t>
  </si>
  <si>
    <t>Уголок переходной PPR 90* 32х20мм РТП внутренняя/внутренняя белый</t>
  </si>
  <si>
    <t>Уголок переходной PPR 90* 32х25мм РТП внутренняя/внутренняя белый</t>
  </si>
  <si>
    <t>Фланец PPR с буртом 63мм РТП белый</t>
  </si>
  <si>
    <t>Фланец PPR с буртом 110мм РТП белый</t>
  </si>
  <si>
    <t>Клапан обратный PPR 20мм РТП белый</t>
  </si>
  <si>
    <t>Клапан обратный PPR 25мм РТП белый</t>
  </si>
  <si>
    <t>Бурт фланца PPR 90мм РТП белый</t>
  </si>
  <si>
    <t>Муфта соединительная PPR 90мм РТП белая</t>
  </si>
  <si>
    <t>Муфта комбинированная PPR 63х2" РТП внутренняя резьба белый</t>
  </si>
  <si>
    <t>Уголок переходной PPR 90* 25х20мм РТП внутренняя/внутренняя белая</t>
  </si>
  <si>
    <t>Изоляция трубная НПЭ 35/13мм</t>
  </si>
  <si>
    <t>Изоляция трубная НПЭ 48/13мм</t>
  </si>
  <si>
    <t>Изоляция трубная НПЭ 89/13мм</t>
  </si>
  <si>
    <t>Тройник переходной PPR 75х32х75мм РТП белый</t>
  </si>
  <si>
    <t>Труба для внутренней канализации малошумная ELITE РТП 50мм 0.25м 1,8мм белая</t>
  </si>
  <si>
    <t>Труба для внутренней канализации малошумная ELITE РТП 50мм 0.5м 1,8мм белая</t>
  </si>
  <si>
    <t>Труба для внутренней канализации малошумная ELITE РТП 50мм 1.0м 1,8мм белая</t>
  </si>
  <si>
    <t>Труба для внутренней канализации малошумная ELITE РТП 50мм 2.0м 1,8мм белая</t>
  </si>
  <si>
    <t>Труба для внутренней канализации малошумная ELITE РТП 110мм 0.25м 3,4мм белая</t>
  </si>
  <si>
    <t>Труба для внутренней канализации малошумная ELITE РТП 110мм 0.5м 3,4мм белая</t>
  </si>
  <si>
    <t>Труба для внутренней канализации малошумная ELITE РТП 110мм 1.0м 3,4мм белая</t>
  </si>
  <si>
    <t>Труба для внутренней канализации малошумная ELITE РТП 110мм 1.5м 3,4мм белая</t>
  </si>
  <si>
    <t>Труба для внутренней канализации малошумная ELITE РТП 110мм 2.0м 3,4мм белая</t>
  </si>
  <si>
    <t>Отвод 50х30* малошумный для внутренней канализации ELITTE РТП белый</t>
  </si>
  <si>
    <t>Отвод 50х45* малошумный для внутренней канализации ELITE РТП белый</t>
  </si>
  <si>
    <t>Отвод 50х87* малошумный для внутренней канализации ELITE РТП белый</t>
  </si>
  <si>
    <t>Отвод 110х30* малошумный для внутренней канализации ELITE РТП белый</t>
  </si>
  <si>
    <t>Отвод 110х45* малошумный для внутренней канализации ELITE РТП белый</t>
  </si>
  <si>
    <t>Отвод 110х87* малошумный для внутренней канализации ELITE РТП белый</t>
  </si>
  <si>
    <t>Тройник 50х50х45* малошумный для внутренней канализации ELITE РТП белый</t>
  </si>
  <si>
    <t>Тройник 50х50х87* малошумный для внутренней канализации ELITE РТП белый</t>
  </si>
  <si>
    <t>Тройник 110х110х45* малошумный для внутренней канализации ELITE РТП белый</t>
  </si>
  <si>
    <t>Тройник 110х110х87* малошумный для внутренней канализации ELITE РТП белый</t>
  </si>
  <si>
    <t>Тройник 110х50х45* малошумный для внутренней канализации ELITE РТП белый</t>
  </si>
  <si>
    <t>Тройник 110х50х87* малошумный для внутренней канализации ELITE РТП белый</t>
  </si>
  <si>
    <t>Муфта 50 малошумная для внутренней канализации ELITE РТП белая</t>
  </si>
  <si>
    <t>Муфта 110мм малошумная для внутренней канализации ELITE РТП</t>
  </si>
  <si>
    <t>Переход редукция 110х50 малошумная для внутренней канализации ELITE РТП белый</t>
  </si>
  <si>
    <t>Заглушка 50 малошумная для внутренней канализации ELITE РТП белая</t>
  </si>
  <si>
    <t>Заглушка 110 малошумная для внутренней канализации ELITE РТП белая</t>
  </si>
  <si>
    <t>Хомут 50 для внутренней малошумной канализации ELITE РТП белый</t>
  </si>
  <si>
    <t>Хомут 110 для внутренней малошумной канализации ELITE РТП белый</t>
  </si>
  <si>
    <t>Ревизия 110 малошумная для внутренней канализации ELITE РТП белая</t>
  </si>
  <si>
    <t>Ревизия 50 малошумная для внутренней канализации ELITE РТП белая</t>
  </si>
  <si>
    <t>Крестовина 110х50х50х87* малошумная для внутренней канализации ELITE РТП белая</t>
  </si>
  <si>
    <t>Крестовина 110х110х50х87* малошумная для внутренней канализации ELITE РТП белая</t>
  </si>
  <si>
    <t>Крестовина 110х110х110х87* малошумная для внутренней канализации ELITE РТП белая</t>
  </si>
  <si>
    <t>Патрубок компенсационный 110 малошумный для внутренней канализации ELITE РТП белый</t>
  </si>
  <si>
    <t>Манжета 110мм для унитаза</t>
  </si>
  <si>
    <t>Изоляция трубная НПЭ 114/13мм</t>
  </si>
  <si>
    <t>Муфта переходная PPR 50х25мм РТП внутренняя/наружная белая</t>
  </si>
  <si>
    <t>Отвод для наружной канализации 110х30* РТП рыжий</t>
  </si>
  <si>
    <t>Тройник переходной PPR 90х63х90мм РТП белый</t>
  </si>
  <si>
    <t>Крестовина 110х110х110х45* малошумная для внутренней канализации ELITE РТП белая</t>
  </si>
  <si>
    <t>Хомут на шпильке Ду 133-144 5" металл М10</t>
  </si>
  <si>
    <t>Труба питьевая полиэтиленовая ПНД 20х2.0мм РТК 100м</t>
  </si>
  <si>
    <t>Тройник переходной PPR 63х20х63мм РТП белый</t>
  </si>
  <si>
    <t>Уголок PPR 45* D75мм РТП белый</t>
  </si>
  <si>
    <t>Фланец стальной Ду-65 с буртом PPR 75мм</t>
  </si>
  <si>
    <t>Изоляция трубная НПЭ 89/9мм</t>
  </si>
  <si>
    <t>Вентиль для радиатора угловой PPR 25х3/4" РТП белый***</t>
  </si>
  <si>
    <t>Сварочный аппарат Millennium SAPT1063 насадки 20-63 1000Вт</t>
  </si>
  <si>
    <t>Сварочный аппарат Millennium SAPT1563 насадки 20-63 2000Вт</t>
  </si>
  <si>
    <t>Ножницы для резки Millennium RPTU1663 16-63мм</t>
  </si>
  <si>
    <t>Ножницы для резки Millennium NMTP1642 16-42мм</t>
  </si>
  <si>
    <t>Ножницы для резки Millennium NPTU1642 16-42мм</t>
  </si>
  <si>
    <t>Отвод ПНД 25х25х1/2" с боковой внутренней резьбой</t>
  </si>
  <si>
    <t>Отвод ПНД 32х32х1/2" с боковой внутренней резьбой</t>
  </si>
  <si>
    <t>Труба питьевая полиэтиленовая ПНД 32х3.0мм РТК 100м</t>
  </si>
  <si>
    <t>Кран шаровый ПНД 1x1" внутренняя/наружная резьба</t>
  </si>
  <si>
    <t>Муфта переходная PPR 63х32мм РТП внутренняя/наружная белая</t>
  </si>
  <si>
    <t>Тройник комбинированный PPR 32х1/2" РТП внутренняя резьба белый</t>
  </si>
  <si>
    <t>Тройник комбинированный PPR 32х3/4" РТП внутренняя резьба белый</t>
  </si>
  <si>
    <t>Тройник комбинированный PPR 32х1" РТП внутренняя резьба белый</t>
  </si>
  <si>
    <t>Тройник комбинированный PPR 32х1/2" РТП наружная резьба белый</t>
  </si>
  <si>
    <t>Тройник комбинированный PPR 32х3/4" РТП наружная резьба белый</t>
  </si>
  <si>
    <t>Тройник комбинированный PPR 32х1" РТП наружная резьба белый</t>
  </si>
  <si>
    <t>Гофра для унитаза McALPINE MRWC-F23R 230мм</t>
  </si>
  <si>
    <t>Труба для внутренней канализации малошумная ELITE РТП 110мм 3.0м 3,4мм белая</t>
  </si>
  <si>
    <t>Изоляция трубная НПЭ 60/13мм</t>
  </si>
  <si>
    <t>Колено обводное с муфтой PPR 32мм РТП белое</t>
  </si>
  <si>
    <t>Изоляция трубная НПЭ 22/13мм</t>
  </si>
  <si>
    <t>Отвод 40х45* для внутренней канализации РТП серый</t>
  </si>
  <si>
    <t>Отвод 40х87* для внутренней канализации РТП серый</t>
  </si>
  <si>
    <t>Переход редукция 40х50мм для внутренней канализации РТП серый</t>
  </si>
  <si>
    <t>Тройник 40х40х45* для внутренней канализации РТП серый</t>
  </si>
  <si>
    <t>Тройник 40х40х87* для внутренней канализации РТП серый</t>
  </si>
  <si>
    <t>Труба для внутренней канализации 40мм 0.25м 1,8мм РТП серая</t>
  </si>
  <si>
    <t>Труба для внутренней канализации 40мм 0.5м 1,8мм РТП серая</t>
  </si>
  <si>
    <t>Труба для внутренней канализации 40мм 1.0м 1,8мм РТП серая</t>
  </si>
  <si>
    <t>Заглушка 40мм для внутренней канализации РТП серая</t>
  </si>
  <si>
    <t>Ножницы для резки Millennium усиленные NPTP1642 16-42мм</t>
  </si>
  <si>
    <t>Фильтр PPR 32мм внутренний/внутренний РТП белый</t>
  </si>
  <si>
    <t>Компенсирующая петля PPR 32мм РТП белая</t>
  </si>
  <si>
    <t>Манжета переходная 40х25мм резиновая трехлепестковая</t>
  </si>
  <si>
    <t>Тройник переходной PPR 75х25х75мм РТП белый</t>
  </si>
  <si>
    <t>Труба для внутренней канализации 40мм 1.5м 1,8мм РТП серая</t>
  </si>
  <si>
    <t>Труба для внутренней канализации 40мм 2.0м 1,8мм РТП серая</t>
  </si>
  <si>
    <t>Муфта переходная PPR 50х40мм РТП внутренняя/внутренняя белая</t>
  </si>
  <si>
    <t>Бурт фланца PPR 40мм РТП белый</t>
  </si>
  <si>
    <t>Муфта 40мм для внутренней канализации РТП серая</t>
  </si>
  <si>
    <t>Муфта разъемная PPR 20х1/2" для радиатора наружная резьба РТП белая</t>
  </si>
  <si>
    <t>Муфта разъемная PPR 20х3/4" для радиатора наружная резьба РТП белая</t>
  </si>
  <si>
    <t>Муфта разъемная PPR 25х3/4" для радиатора наружная резьба РТП белая</t>
  </si>
  <si>
    <t>Уголок PPR 90* D20мм внутренний/наружный РТП белый</t>
  </si>
  <si>
    <t>Уголок PPR 90* D25мм внутренний/наружный РТП белый</t>
  </si>
  <si>
    <t>Уголок PPR 90* D32мм внутренний/наружный РТП белый</t>
  </si>
  <si>
    <t>Тройник комбинированный PPR 40х1 1/4" РТП внутренняя резьба белый</t>
  </si>
  <si>
    <t>Тройник комбинированный PPR 50х1 1/2" РТП внутренняя резьба белый</t>
  </si>
  <si>
    <t>Тройник комбинированный PPR 40х1 1/4" РТП наружная резьба белый</t>
  </si>
  <si>
    <t>Тройник комбинированный PPR 50х1 1/2" РТП наружная резьба белый</t>
  </si>
  <si>
    <t>Тройник переходной PPR 20х25х20мм РТП белый</t>
  </si>
  <si>
    <t>Тройник переходной PPR 25х20х20мм РТП белый</t>
  </si>
  <si>
    <t>Тройник переходной PPR 25х25х20мм РТП белый</t>
  </si>
  <si>
    <t>Тройник переходной PPR 25х32х25мм РТП белый</t>
  </si>
  <si>
    <t>Тройник переходной PPR 32х20х25мм РТП белый</t>
  </si>
  <si>
    <t>Тройник переходной PPR 32х32х25мм РТП белый</t>
  </si>
  <si>
    <t>Хомут на шпильке Ду 54-58 1 3/4" металл М8</t>
  </si>
  <si>
    <t>Седелка ПЭ обжимная 32х1/2" с внутренней резьбой POELSAN усиленная 2 болта</t>
  </si>
  <si>
    <t>Седелка ПЭ обжимная 32х3/4" с внутренней резьбой POELSAN усиленная 2 болта</t>
  </si>
  <si>
    <t>Седелка ПЭ обжимная 50х1" с внутренней резьбой POELSAN  усиленная 2 болта</t>
  </si>
  <si>
    <t>Седелка ПЭ обжимная 50х1/2" с внутренней резьбой POELSAN усиленная 2 болта</t>
  </si>
  <si>
    <t>Седелка ПЭ обжимная 50х3/4" с внутренней резьбой POELSAN усиленная 2 болта</t>
  </si>
  <si>
    <t>Седелка ПЭ обжимная 63х1/2" с внутренней резьбой POELSAN усиленная 4 болта</t>
  </si>
  <si>
    <t>Седелка ПЭ обжимная 63х1" с внутренней резьбой POELSAN  усиленная 4 болта</t>
  </si>
  <si>
    <t>Седелка ПЭ обжимная 63х3/4" с внутренней резьбой POELSAN усиленная 4 болта</t>
  </si>
  <si>
    <t>Седелка ПЭ обжимная 75х1" с внутренней резьбой POELSAN  усиленная 4 болта</t>
  </si>
  <si>
    <t>Седелка ПЭ обжимная 75х1/2" с внутренней резьбой POELSAN усиленная 4 болта</t>
  </si>
  <si>
    <t>Седелка ПЭ обжимная 75х3/4" с внутренней резьбой POELSAN усиленная 4 болта</t>
  </si>
  <si>
    <t>Седелка ПЭ обжимная 90х3/4" с внутренней резьбой POELSAN усиленная 4 болта</t>
  </si>
  <si>
    <t>Седелка ПЭ обжимная 90х1" с внутренней резьбой POELSAN  усиленная 4 болта</t>
  </si>
  <si>
    <t>Оголовок для скважины ОСП 128х168/32мм</t>
  </si>
  <si>
    <t>Манжета переходная 50х25мм резиновая белая 3х-лепестковая</t>
  </si>
  <si>
    <t>Манжета переходная 50х40мм резиновая белая 3х-лепестковая</t>
  </si>
  <si>
    <t>Труба стекловолокно PPR 20x2.8мм PN20 РТП белая</t>
  </si>
  <si>
    <t>Труба стекловолокно PPR 25х3.5мм PN20 РТП белая</t>
  </si>
  <si>
    <t>Труба стекловолокно PPR 32х4.4мм PN20 РТП белая</t>
  </si>
  <si>
    <t>Труба стекловолокно PPR 40х5.5мм PN20 РТП белая</t>
  </si>
  <si>
    <t>Изоляция трубная НПЭ 28/13мм</t>
  </si>
  <si>
    <t>Кран шаровый пластиковый 1/2" гайка/гайка белый</t>
  </si>
  <si>
    <t>Кран шаровый пластиковый 3/4" гайка/гайка</t>
  </si>
  <si>
    <t>Кран шаровый пластиковый 1" гайка/гайка</t>
  </si>
  <si>
    <t>Кран шаровый пластиковый 1/2" гайка/штуцер серый</t>
  </si>
  <si>
    <t>Кран шаровый пластиковый 3/4" гайка/штуцер серый</t>
  </si>
  <si>
    <t>Кран шаровый пластиковый 1" гайка/штуцер серый</t>
  </si>
  <si>
    <t>Отвод ПНД 25х1/2" настенный с внутренней резьбой</t>
  </si>
  <si>
    <t>Труба для наружной канализации 160мм 0.5м 4,9мм РТП рыжая</t>
  </si>
  <si>
    <t>Труба для наружной канализации 160мм 1.0м 4,9мм РТП рыжая</t>
  </si>
  <si>
    <t>Труба для наружной канализации 160мм 2.0м 4,9мм РТП рыжая</t>
  </si>
  <si>
    <t>Труба для наружной канализации 160мм 3.0м 4,9мм РТП рыжая</t>
  </si>
  <si>
    <t>Отвод для наружной канализации 160х30* РТП рыжий</t>
  </si>
  <si>
    <t>Отвод для наружной канализации 160х45* РТП рыжий</t>
  </si>
  <si>
    <t>Отвод для наружной канализации 160х87* РТП рыжий</t>
  </si>
  <si>
    <t>Тройник для наружной канализации 160х160х45* РТП рыжий</t>
  </si>
  <si>
    <t>Тройник для наружной канализации 160х160х87* РТП рыжий</t>
  </si>
  <si>
    <t>Тройник для наружной канализации 160х110х45* РТП рыжий</t>
  </si>
  <si>
    <t>Тройник для наружной канализации 160х110х87* РТП рыжий</t>
  </si>
  <si>
    <t>Муфта для наружной канализации 160мм РТП рыжая</t>
  </si>
  <si>
    <t>Ревизия для наружной канализации 160мм РТП рыжая</t>
  </si>
  <si>
    <t>Заглушка для наружной канализации 160мм РТП рыжая</t>
  </si>
  <si>
    <t>Переход редукция 160х110мм для наружной канализации РТП рыжий</t>
  </si>
  <si>
    <t>Тройник переходной PPR 90х32х90мм РТП белый</t>
  </si>
  <si>
    <t>Муфта ПНД переходная 20х1/2" с внутренней резьбой</t>
  </si>
  <si>
    <t>Муфта ПНД переходная 20х3/4" с внутренней резьбой</t>
  </si>
  <si>
    <t>Муфта ПНД переходная 20х1/2" с наружной резьбой</t>
  </si>
  <si>
    <t>Муфта ПНД переходная 20х3/4" с наружной резьбой</t>
  </si>
  <si>
    <t>Муфта ПНД соединительная 20х20</t>
  </si>
  <si>
    <t>Муфта ПНД соединительная 20х25</t>
  </si>
  <si>
    <t>Отвод ПНД 20</t>
  </si>
  <si>
    <t>Отвод ПНД 20х25</t>
  </si>
  <si>
    <t>Отвод ПНД 20х1/2" с внутренней резьбой</t>
  </si>
  <si>
    <t>Отвод ПНД 20х3/4" с внутренней резьбой</t>
  </si>
  <si>
    <t>Отвод ПНД 20х1/2" с наружной резьбой</t>
  </si>
  <si>
    <t>Отвод ПНД 20х3/4" с наружной резьбой</t>
  </si>
  <si>
    <t>Тройник ПНД 20</t>
  </si>
  <si>
    <t>Тройник переходной ПНД 20х1/2"х20 с внутренней резьбой</t>
  </si>
  <si>
    <t>Тройник переходной ПНД 20х3/4"х20 с внутренней резьбой</t>
  </si>
  <si>
    <t>Тройник переходной ПНД 20х1/2"х20 с наружной резьбой</t>
  </si>
  <si>
    <t>Тройник переходной ПНД 20х3/4"х20 с наружной резьбой</t>
  </si>
  <si>
    <t>Заглушка ПНД 20</t>
  </si>
  <si>
    <t>Муфта переходная PPR 90х63мм РТП внутренняя/наружная белая</t>
  </si>
  <si>
    <t>Кран шаровый ПНД 20</t>
  </si>
  <si>
    <t>Уплотнительное кольцо для ПНД фитингов Ду-20</t>
  </si>
  <si>
    <t>Кран водоразборный Ду-15 пластиковый</t>
  </si>
  <si>
    <t>Прокладка Ду-20 для американки PPR</t>
  </si>
  <si>
    <t>Прокладка Ду-25 для американки РPR</t>
  </si>
  <si>
    <t>Прокладка Ду-32 для американки PPR</t>
  </si>
  <si>
    <t>Тройник PPR 90мм РТП белый</t>
  </si>
  <si>
    <t>Насадка на сварочный аппарат WS-20 Valfex</t>
  </si>
  <si>
    <t>Насадка на сварочный аппарат WS-25 Valfex</t>
  </si>
  <si>
    <t>Ножницы для резки  ULTIMA 16-42</t>
  </si>
  <si>
    <t>Тройник переходной PPR 90х40х90мм РТП белый</t>
  </si>
  <si>
    <t>Насадка на сварочный аппарат WS-32 Valfex</t>
  </si>
  <si>
    <t>Опора для труб с защелкой PPR 20мм РТП белая</t>
  </si>
  <si>
    <t>Опора для труб с защелкой PPR 25мм РТП белая</t>
  </si>
  <si>
    <t>Опора для труб с защелкой PPR 32мм РТП белая</t>
  </si>
  <si>
    <t>Опора для труб с защелкой PPR 40мм РТП белая</t>
  </si>
  <si>
    <t>Кран шаровый пластиковый 1 1/4" гайка/гайка белый</t>
  </si>
  <si>
    <t>Кран шаровый пластиковый 1 1/4" гайка/штуцер серый</t>
  </si>
  <si>
    <t>Труба питьевая полиэтиленовая ПНД 20х2.0мм 200м NeoPlast</t>
  </si>
  <si>
    <t>Манжета переходная 40х25мм резиновая белая 3х-лепестковая</t>
  </si>
  <si>
    <t>Манжета переходная 50х32мм резиновая белая 3х-лепестковая</t>
  </si>
  <si>
    <t>Манжета переходная 73х40мм резиновая белая 3х-лепестковая</t>
  </si>
  <si>
    <t>Манжета переходная 73х50мм резиновая белая 3х-лепестковая</t>
  </si>
  <si>
    <t>Манжета переходная 123х110мм резиновая белая трехлепестковая</t>
  </si>
  <si>
    <t>Манжета конусная 60х80мм резиновая белая</t>
  </si>
  <si>
    <t>Шпилька сантехническая М8х160мм</t>
  </si>
  <si>
    <t>Шпилька сантехническая М10х120мм</t>
  </si>
  <si>
    <t>Шпилька сантехническая М10х160мм</t>
  </si>
  <si>
    <t>Шпилька сантехническая М8х120мм</t>
  </si>
  <si>
    <t>Муфта комбинированная PPR 25х1" РТП наружная резьба белая</t>
  </si>
  <si>
    <t>Комплект для смесителя PPR 25х1/2" РТП внутренняя резьба белый</t>
  </si>
  <si>
    <t>Угол комбинированный 20х1/2" внутренняя резьба под гипсокартон</t>
  </si>
  <si>
    <t>Заглушка PPR 3/4" наружная резьба РТП белая</t>
  </si>
  <si>
    <t>Отвод 40х30* для внутренней канализации РТП серый</t>
  </si>
  <si>
    <t>Отвод 50х15* для внутренней канализации РТП серый</t>
  </si>
  <si>
    <t>Отвод 110х15* для внутренней канализации РТП серый</t>
  </si>
  <si>
    <t>Отвод 110 универсальный</t>
  </si>
  <si>
    <t>Отвод 110х87* с выходом 50мм фронтальный верх для внутренней канализации РТП серый</t>
  </si>
  <si>
    <t>Отвод 110х45* с выходом 50мм правый для внутренней канализации РТП серый</t>
  </si>
  <si>
    <t>Отвод 110х45* с выходом 50мм левый для внутренней канализации РТП серый</t>
  </si>
  <si>
    <t>Муфта 110 вставная востановитель раструба</t>
  </si>
  <si>
    <t>Кран шаровый пластиковый 1/2" гайка/гайка серый</t>
  </si>
  <si>
    <t>Ключ для Американки 1/2" х 1 1/4" STI</t>
  </si>
  <si>
    <t>Ключ шестигранный ступенчатый STI</t>
  </si>
  <si>
    <t>Труба PPR 75х12.5мм армированная алюминием РТП белая</t>
  </si>
  <si>
    <t>Блокнот монтажника с наклейками 240шт</t>
  </si>
</sst>
</file>

<file path=xl/styles.xml><?xml version="1.0" encoding="utf-8"?>
<styleSheet xmlns="http://schemas.openxmlformats.org/spreadsheetml/2006/main" xml:space="preserve">
  <numFmts count="1">
    <numFmt numFmtId="164" formatCode="[$-F800]dddd\,\ mmmm\ dd\,\ yyyy"/>
  </numFmts>
  <fonts count="2">
    <font>
      <b val="0"/>
      <i val="0"/>
      <strike val="0"/>
      <u val="none"/>
      <sz val="11"/>
      <color rgb="FF000000"/>
      <name val="Calibri"/>
    </font>
    <font>
      <b val="0"/>
      <i val="0"/>
      <strike val="0"/>
      <u val="single"/>
      <sz val="11"/>
      <color rgb="FF0563C1"/>
      <name val="Calibri"/>
    </font>
  </fonts>
  <fills count="2">
    <fill>
      <patternFill patternType="none"/>
    </fill>
    <fill>
      <patternFill patternType="gray125">
        <fgColor rgb="FFFFFFFF"/>
        <bgColor rgb="FF000000"/>
      </patternFill>
    </fill>
  </fills>
  <borders count="1">
    <border/>
  </borders>
  <cellStyleXfs count="1">
    <xf numFmtId="0" fontId="0" fillId="0" borderId="0"/>
  </cellStyleXfs>
  <cellXfs count="13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0" borderId="0" applyFont="0" applyNumberFormat="0" applyFill="0" applyBorder="0" applyAlignment="1">
      <alignment horizontal="center" vertical="bottom" textRotation="0" wrapText="false" shrinkToFit="false"/>
    </xf>
    <xf xfId="0" fontId="0" numFmtId="0" fillId="0" borderId="0" applyFont="0" applyNumberFormat="0" applyFill="0" applyBorder="0" applyAlignment="1">
      <alignment horizontal="general" vertical="bottom" textRotation="0" wrapText="true" shrinkToFit="false"/>
    </xf>
    <xf xfId="0" fontId="0" numFmtId="0" fillId="0" borderId="0" applyFont="0" applyNumberFormat="0" applyFill="0" applyBorder="0" applyAlignment="1">
      <alignment horizontal="center" vertical="bottom" textRotation="0" wrapText="true" shrinkToFit="false"/>
    </xf>
    <xf xfId="0" fontId="0" numFmtId="49" fillId="0" borderId="0" applyFont="0" applyNumberFormat="1" applyFill="0" applyBorder="0" applyAlignment="0">
      <alignment horizontal="general" vertical="bottom" textRotation="0" wrapText="false" shrinkToFit="false"/>
    </xf>
    <xf xfId="0" fontId="0" numFmtId="49" fillId="0" borderId="0" applyFont="0" applyNumberFormat="1" applyFill="0" applyBorder="0" applyAlignment="1">
      <alignment horizontal="center" vertical="bottom" textRotation="0" wrapText="false" shrinkToFit="false"/>
    </xf>
    <xf xfId="0" fontId="0" numFmtId="164" fillId="0" borderId="0" applyFont="0" applyNumberFormat="1" applyFill="0" applyBorder="0" applyAlignment="0">
      <alignment horizontal="general" vertical="bottom" textRotation="0" wrapText="false" shrinkToFit="false"/>
    </xf>
    <xf xfId="0" fontId="0" numFmtId="0" fillId="0" borderId="0" applyFont="0" applyNumberFormat="0" applyFill="0" applyBorder="0" applyAlignment="1">
      <alignment horizontal="center" vertical="bottom" textRotation="0" wrapText="false" shrinkToFit="false"/>
    </xf>
    <xf xfId="0" fontId="0" numFmtId="0" fillId="0" borderId="0" applyFont="0" applyNumberFormat="0" applyFill="0" applyBorder="0" applyAlignment="1">
      <alignment horizontal="left" vertical="bottom" textRotation="0" wrapText="false" shrinkToFit="false"/>
    </xf>
    <xf xfId="0" fontId="1" numFmtId="0" fillId="0" borderId="0" applyFont="1" applyNumberFormat="0" applyFill="0" applyBorder="0" applyAlignment="1">
      <alignment horizontal="left" vertical="bottom" textRotation="0" wrapText="false" shrinkToFit="false"/>
    </xf>
    <xf xfId="0" fontId="0" numFmtId="49" fillId="0" borderId="0" applyFont="0" applyNumberFormat="1" applyFill="0" applyBorder="0" applyAlignment="1">
      <alignment horizontal="center" vertical="center" textRotation="0" wrapText="false" shrinkToFit="false"/>
    </xf>
    <xf xfId="0" fontId="0" numFmtId="0" fillId="0" borderId="0" applyFont="0" applyNumberFormat="0" applyFill="0" applyBorder="0" applyAlignment="1">
      <alignment horizontal="center" vertical="center" textRotation="0" wrapText="true" shrinkToFit="false"/>
    </xf>
    <xf xfId="0" fontId="0" numFmtId="1" fillId="0" borderId="0" applyFont="0" applyNumberFormat="1" applyFill="0" applyBorder="0" applyAlignment="1">
      <alignment horizontal="center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image11853.png"/><Relationship Id="rId2" Type="http://schemas.openxmlformats.org/officeDocument/2006/relationships/image" Target="../media/truba_ppr_20kh3_4mm_pn20_rtp_belaya1854.jpg"/><Relationship Id="rId3" Type="http://schemas.openxmlformats.org/officeDocument/2006/relationships/image" Target="../media/truba_ppr_25kh4_2mm_pn20_rtp_belaya1855.jpg"/><Relationship Id="rId4" Type="http://schemas.openxmlformats.org/officeDocument/2006/relationships/image" Target="../media/truba_ppr_32kh5_4mm_pn20_rtp_belaya1856.jpg"/><Relationship Id="rId5" Type="http://schemas.openxmlformats.org/officeDocument/2006/relationships/image" Target="../media/truba_ppr_40kh6_7mm_pn20_rtp_belaya1857.jpg"/><Relationship Id="rId6" Type="http://schemas.openxmlformats.org/officeDocument/2006/relationships/image" Target="../media/mufta_soedinitelnaya_ppr_20mm_rtp_belaya1858.jpg"/><Relationship Id="rId7" Type="http://schemas.openxmlformats.org/officeDocument/2006/relationships/image" Target="../media/mufta_soedinitelnaya_ppr_25mm_rtp_belaya1859.jpg"/><Relationship Id="rId8" Type="http://schemas.openxmlformats.org/officeDocument/2006/relationships/image" Target="../media/mufta_soedinitelnaya_ppr_32mm_rtp_belaya1860.jpg"/><Relationship Id="rId9" Type="http://schemas.openxmlformats.org/officeDocument/2006/relationships/image" Target="../media/mufta_soedinitelnaya_ppr_40mm_rtp_belaya1861.jpg"/><Relationship Id="rId10" Type="http://schemas.openxmlformats.org/officeDocument/2006/relationships/image" Target="../media/ugolok_ppr_90_d20mm_rtp_belyy1862.jpg"/><Relationship Id="rId11" Type="http://schemas.openxmlformats.org/officeDocument/2006/relationships/image" Target="../media/ugolok_ppr_90_d25mm_rtp_belyy1863.jpg"/><Relationship Id="rId12" Type="http://schemas.openxmlformats.org/officeDocument/2006/relationships/image" Target="../media/ugolok_ppr_90_d32mm_rtp_belyy1864.jpg"/><Relationship Id="rId13" Type="http://schemas.openxmlformats.org/officeDocument/2006/relationships/image" Target="../media/ugolok_ppr_90_d40mm_rtp_belyy1865.jpg"/><Relationship Id="rId14" Type="http://schemas.openxmlformats.org/officeDocument/2006/relationships/image" Target="../media/ugolok_ppr_45_d20mm_rtp_belyy1866.jpg"/><Relationship Id="rId15" Type="http://schemas.openxmlformats.org/officeDocument/2006/relationships/image" Target="../media/ugolok_ppr_45_d25mm_rtp_belyy1867.jpg"/><Relationship Id="rId16" Type="http://schemas.openxmlformats.org/officeDocument/2006/relationships/image" Target="../media/ugolok_ppr_45_d32mm_rtp_belyy1868.jpg"/><Relationship Id="rId17" Type="http://schemas.openxmlformats.org/officeDocument/2006/relationships/image" Target="../media/ugolok_ppr_45_d40mm_rtp_belyy1869.jpg"/><Relationship Id="rId18" Type="http://schemas.openxmlformats.org/officeDocument/2006/relationships/image" Target="../media/troynik_ppr_20mm_rtp_belyy1870.jpg"/><Relationship Id="rId19" Type="http://schemas.openxmlformats.org/officeDocument/2006/relationships/image" Target="../media/troynik_ppr_25mm_rtp_belyy1871.jpg"/><Relationship Id="rId20" Type="http://schemas.openxmlformats.org/officeDocument/2006/relationships/image" Target="../media/troynik_ppr_32mm_rtp_belyy1872.jpg"/><Relationship Id="rId21" Type="http://schemas.openxmlformats.org/officeDocument/2006/relationships/image" Target="../media/troynik_ppr_40mm_rtp_belyy1873.jpg"/><Relationship Id="rId22" Type="http://schemas.openxmlformats.org/officeDocument/2006/relationships/image" Target="../media/mufta_perekhodnaya_ppr_20kh25mm_rtp_vnutrennyaya_naruzhnaya_belaya1874.jpg"/><Relationship Id="rId23" Type="http://schemas.openxmlformats.org/officeDocument/2006/relationships/image" Target="../media/mufta_perekhodnaya_ppr_32kh20mm_rtp_vnutrennyaya_naruzhnaya_belaya1875.jpg"/><Relationship Id="rId24" Type="http://schemas.openxmlformats.org/officeDocument/2006/relationships/image" Target="../media/mufta_perekhodnaya_ppr_32kh25mm_rtp_vnutrennyaya_naruzhnaya_belaya1876.jpg"/><Relationship Id="rId25" Type="http://schemas.openxmlformats.org/officeDocument/2006/relationships/image" Target="../media/mufta_perekhodnaya_ppr_40kh32mm_rtp_vnutrennyaya_naruzhnaya_belaya1877.jpg"/><Relationship Id="rId26" Type="http://schemas.openxmlformats.org/officeDocument/2006/relationships/image" Target="../media/troynik_perekhodnoy_ppr_25kh20kh25mm_rtp_belyy1878.jpg"/><Relationship Id="rId27" Type="http://schemas.openxmlformats.org/officeDocument/2006/relationships/image" Target="../media/troynik_perekhodnoy_ppr_32kh20kh32mm_rtp_belyy1879.jpg"/><Relationship Id="rId28" Type="http://schemas.openxmlformats.org/officeDocument/2006/relationships/image" Target="../media/troynik_perekhodnoy_ppr_32kh25kh32mm_rtp_belyy1880.jpg"/><Relationship Id="rId29" Type="http://schemas.openxmlformats.org/officeDocument/2006/relationships/image" Target="../media/troynik_perekhodnoy_ppr_40kh20kh40mm_rtp_belyy1881.jpg"/><Relationship Id="rId30" Type="http://schemas.openxmlformats.org/officeDocument/2006/relationships/image" Target="../media/troynik_perekhodnoy_ppr_40kh25kh40mm_rtp_belyy1882.jpg"/><Relationship Id="rId31" Type="http://schemas.openxmlformats.org/officeDocument/2006/relationships/image" Target="../media/troynik_perekhodnoy_ppr_40kh32kh40mm_rtp_belyy1883.jpg"/><Relationship Id="rId32" Type="http://schemas.openxmlformats.org/officeDocument/2006/relationships/image" Target="../media/mufta_kombinirovannaya_ppr_20kh1_2_rtp_naruzhnaya_rezba_belaya1884.jpg"/><Relationship Id="rId33" Type="http://schemas.openxmlformats.org/officeDocument/2006/relationships/image" Target="../media/mufta_kombinirovannaya_ppr_25kh3_4_rtp_naruzhnaya_rezba_belaya1885.jpg"/><Relationship Id="rId34" Type="http://schemas.openxmlformats.org/officeDocument/2006/relationships/image" Target="../media/mufta_kombinirovannaya_ppr_32kh1_rtp_naruzhnaya_rezba_belaya1886.jpg"/><Relationship Id="rId35" Type="http://schemas.openxmlformats.org/officeDocument/2006/relationships/image" Target="../media/mufta_kombinirovannaya_ppr_40kh1_1_4_rtp_naruzhnaya_rezba_belaya1887.jpg"/><Relationship Id="rId36" Type="http://schemas.openxmlformats.org/officeDocument/2006/relationships/image" Target="../media/ugolnik_kombinirovannyy_ppr_20kh1_2_rtp_naruzhnaya_rezba_belyy1888.jpg"/><Relationship Id="rId37" Type="http://schemas.openxmlformats.org/officeDocument/2006/relationships/image" Target="../media/mufta_kombinirovannaya_ppr_20kh1_2_rtp_vnutrennyaya_rezba_belaya1889.jpg"/><Relationship Id="rId38" Type="http://schemas.openxmlformats.org/officeDocument/2006/relationships/image" Target="../media/mufta_kombinirovannaya_ppr_25kh3_4_rtp_vnutrennyaya_rezba_belaya1890.jpg"/><Relationship Id="rId39" Type="http://schemas.openxmlformats.org/officeDocument/2006/relationships/image" Target="../media/mufta_kombinirovannaya_ppr_32kh3_4_rtp_vnutrennyaya_rezba_belaya1891.jpg"/><Relationship Id="rId40" Type="http://schemas.openxmlformats.org/officeDocument/2006/relationships/image" Target="../media/ugolnik_kombinirovannyy_ppr_20kh1_2_rtp_vnutrennyaya_rezba_belyy1892.jpg"/><Relationship Id="rId41" Type="http://schemas.openxmlformats.org/officeDocument/2006/relationships/image" Target="../media/ugolnik_kombinirovannyy_ppr_20kh1_2_rtp_vnutrennyaya_rezba_s_krepleniem_belyy1893.jpg"/><Relationship Id="rId42" Type="http://schemas.openxmlformats.org/officeDocument/2006/relationships/image" Target="../media/troynik_kombinirovannyy_ppr_20kh1_2_rtp_vnutrennyaya_rezba_belyy1894.jpg"/><Relationship Id="rId43" Type="http://schemas.openxmlformats.org/officeDocument/2006/relationships/image" Target="../media/troynik_kombinirovannyy_ppr_20kh1_2_rtp_naruzhnaya_rezba_belyy1895.jpg"/><Relationship Id="rId44" Type="http://schemas.openxmlformats.org/officeDocument/2006/relationships/image" Target="../media/koleno_obvodnoe_ppr_20mm_rtp_beloe1896.jpg"/><Relationship Id="rId45" Type="http://schemas.openxmlformats.org/officeDocument/2006/relationships/image" Target="../media/kran_sharovyy_ppr_20mm_rtp_belyy1897.jpg"/><Relationship Id="rId46" Type="http://schemas.openxmlformats.org/officeDocument/2006/relationships/image" Target="../media/kran_sharovyy_ppr_25mm_rtp_belyy1898.jpg"/><Relationship Id="rId47" Type="http://schemas.openxmlformats.org/officeDocument/2006/relationships/image" Target="../media/kran_sharovyy_ppr_32mm_rtp_belyy1899.jpg"/><Relationship Id="rId48" Type="http://schemas.openxmlformats.org/officeDocument/2006/relationships/image" Target="../media/opora_dlya_trub_ppr_20mm_rtp_belaya1900.jpg"/><Relationship Id="rId49" Type="http://schemas.openxmlformats.org/officeDocument/2006/relationships/image" Target="../media/opora_dlya_trub_ppr_25mm_rtp_belaya1901.jpg"/><Relationship Id="rId50" Type="http://schemas.openxmlformats.org/officeDocument/2006/relationships/image" Target="../media/mufta_razemnaya_ppr_20kh1_2_naruzhnaya_rezba_rtp_belaya1902.jpg"/><Relationship Id="rId51" Type="http://schemas.openxmlformats.org/officeDocument/2006/relationships/image" Target="../media/mufta_razemnaya_ppr_25kh3_4_naruzhnaya_rezba_rtp_belaya1903.jpg"/><Relationship Id="rId52" Type="http://schemas.openxmlformats.org/officeDocument/2006/relationships/image" Target="../media/mufta_razemnaya_ppr_32kh1_naruzhnaya_rezba_rtp_belaya1904.jpg"/><Relationship Id="rId53" Type="http://schemas.openxmlformats.org/officeDocument/2006/relationships/image" Target="../media/mufta_razemnaya_ppr_20kh1_2_vnutrennyaya_rezba_rtp_belaya1905.jpg"/><Relationship Id="rId54" Type="http://schemas.openxmlformats.org/officeDocument/2006/relationships/image" Target="../media/mufta_razemnaya_ppr_25kh3_4_vnutrennyaya_rezba_rtp_belaya1906.jpg"/><Relationship Id="rId55" Type="http://schemas.openxmlformats.org/officeDocument/2006/relationships/image" Target="../media/mufta_razemnaya_ppr_32kh1_vnutrennyaya_rezba_rtp_belaya1907.jpg"/><Relationship Id="rId56" Type="http://schemas.openxmlformats.org/officeDocument/2006/relationships/image" Target="../media/mufta_kombinirovannaya_ppr_25kh1_2_rtp_naruzhnaya_rezba_belaya1908.jpg"/><Relationship Id="rId57" Type="http://schemas.openxmlformats.org/officeDocument/2006/relationships/image" Target="../media/mufta_kombinirovannaya_ppr_25kh1_2_rtp_vnutrennyaya_rezba_belaya1909.jpg"/><Relationship Id="rId58" Type="http://schemas.openxmlformats.org/officeDocument/2006/relationships/image" Target="../media/mufta_kombinirovannaya_ppr_20kh3_4_rtp_naruzhnaya_rezba_belaya1910.jpg"/><Relationship Id="rId59" Type="http://schemas.openxmlformats.org/officeDocument/2006/relationships/image" Target="../media/mufta_kombinirovannaya_ppr_20kh3_4_rtp_vnutrennyaya_rezba_belaya1911.jpg"/><Relationship Id="rId60" Type="http://schemas.openxmlformats.org/officeDocument/2006/relationships/image" Target="../media/koleno_obvodnoe_ppr_25mm_rtp_beloe1912.jpg"/><Relationship Id="rId61" Type="http://schemas.openxmlformats.org/officeDocument/2006/relationships/image" Target="../media/troynik_kombinirovannyy_ppr_25kh1_2_rtp_naruzhnaya_rezba_belyy1913.jpg"/><Relationship Id="rId62" Type="http://schemas.openxmlformats.org/officeDocument/2006/relationships/image" Target="../media/troynik_kombinirovannyy_ppr_25kh1_2_rtp_vnutrennyaya_rezba_belyy1914.jpg"/><Relationship Id="rId63" Type="http://schemas.openxmlformats.org/officeDocument/2006/relationships/image" Target="../media/ugolnik_kombinirovannyy_ppr_25kh3_4_rtp_naruzhnaya_rezba_belyy1915.jpg"/><Relationship Id="rId64" Type="http://schemas.openxmlformats.org/officeDocument/2006/relationships/image" Target="../media/mufta_razemnaya_ppr_20kh3_4_vnutrennyaya_rezba_rtp_belaya1916.jpg"/><Relationship Id="rId65" Type="http://schemas.openxmlformats.org/officeDocument/2006/relationships/image" Target="../media/ugolnik_kombinirovannyy_ppr_25kh3_4_rtp_vnutrennyaya_rezba_belyy1917.jpg"/><Relationship Id="rId66" Type="http://schemas.openxmlformats.org/officeDocument/2006/relationships/image" Target="../media/003000045000820155_11918.jpg"/><Relationship Id="rId67" Type="http://schemas.openxmlformats.org/officeDocument/2006/relationships/image" Target="../media/ugolnik_kombinirovannyy_ppr_32kh1_rtp_vnutrennyaya_rezba_belyy1919.jpg"/><Relationship Id="rId68" Type="http://schemas.openxmlformats.org/officeDocument/2006/relationships/image" Target="../media/ugolnik_kombinirovannyy_ppr_20kh3_4_rtp_naruzhnaya_rezba_belyy1920.jpg"/><Relationship Id="rId69" Type="http://schemas.openxmlformats.org/officeDocument/2006/relationships/image" Target="../media/mufta_kombinirovannaya_ppr_32kh1_rtp_vnutrennyaya_rezba_belaya1921.jpg"/><Relationship Id="rId70" Type="http://schemas.openxmlformats.org/officeDocument/2006/relationships/image" Target="../media/003000045000020255_11922.jpg"/><Relationship Id="rId71" Type="http://schemas.openxmlformats.org/officeDocument/2006/relationships/image" Target="../media/mufta_razemnaya_ppr_32kh3_4_naruzhnaya_rezba_rtp_belaya1923.jpg"/><Relationship Id="rId72" Type="http://schemas.openxmlformats.org/officeDocument/2006/relationships/image" Target="../media/khomut_na_shpilke_du_20_23_1_2_metall_m81924.jpg"/><Relationship Id="rId73" Type="http://schemas.openxmlformats.org/officeDocument/2006/relationships/image" Target="../media/khomut_na_shpilke_du_25_28_3_4_metall_m81925.jpg"/><Relationship Id="rId74" Type="http://schemas.openxmlformats.org/officeDocument/2006/relationships/image" Target="../media/khomut_na_shpilke_du_31_35_1_metall_m81926.jpg"/><Relationship Id="rId75" Type="http://schemas.openxmlformats.org/officeDocument/2006/relationships/image" Target="../media/komplekt_dlya_smesitelya_ppr_20kh1_2_rtp_vnutrennyaya_rezba_belyy1927.jpg"/><Relationship Id="rId76" Type="http://schemas.openxmlformats.org/officeDocument/2006/relationships/image" Target="../media/truba_steklovolokno_ppr_40kh6_7mm_pn25_rtp_belaya1928.jpg"/><Relationship Id="rId77" Type="http://schemas.openxmlformats.org/officeDocument/2006/relationships/image" Target="../media/troynik_kombinirovannyy_ppr_25kh3_4_rtp_vnutrennyaya_rezba_belyy1929.jpg"/><Relationship Id="rId78" Type="http://schemas.openxmlformats.org/officeDocument/2006/relationships/image" Target="../media/troynik_kombinirovannyy_ppr_25kh3_4_rtp_naruzhnaya_rezba_belyy1930.jpg"/><Relationship Id="rId79" Type="http://schemas.openxmlformats.org/officeDocument/2006/relationships/image" Target="../media/mufta_kombinirovannaya_ppr_32kh3_4_rtp_naruzhnaya_rezba_belaya1931.jpg"/><Relationship Id="rId80" Type="http://schemas.openxmlformats.org/officeDocument/2006/relationships/image" Target="../media/ugolnik_kombinirovannyy_ppr_20kh3_4_rtp_vnutrennyaya_rezba_belyy1932.jpg"/><Relationship Id="rId81" Type="http://schemas.openxmlformats.org/officeDocument/2006/relationships/image" Target="../media/opora_dlya_trub_ppr_20mm_rtp_dvoynaya_belaya1933.jpg"/><Relationship Id="rId82" Type="http://schemas.openxmlformats.org/officeDocument/2006/relationships/image" Target="../media/opora_dlya_trub_ppr_25mm_rtp_dvoynaya_belaya1934.jpg"/><Relationship Id="rId83" Type="http://schemas.openxmlformats.org/officeDocument/2006/relationships/image" Target="../media/mufta_razemnaya_ppr_25kh1_naruzhnaya_rezba_rtp_belaya1935.jpg"/><Relationship Id="rId84" Type="http://schemas.openxmlformats.org/officeDocument/2006/relationships/image" Target="../media/mufta_razemnaya_ppr_25kh1_vnutrennyaya_rezba_rtp_belaya1936.jpg"/><Relationship Id="rId85" Type="http://schemas.openxmlformats.org/officeDocument/2006/relationships/image" Target="../media/mufta_razemnaya_ppr_32kh3_4_vnutrennyaya_rezba_rtp_belaya1937.jpg"/><Relationship Id="rId86" Type="http://schemas.openxmlformats.org/officeDocument/2006/relationships/image" Target="../media/mufta_s_nakidnoy_gaykoy_ppr_20kh1_2_rtp_belaya1938.jpg"/><Relationship Id="rId87" Type="http://schemas.openxmlformats.org/officeDocument/2006/relationships/image" Target="../media/mufta_s_nakidnoy_gaykoy_ppr_20kh3_4_rtp_belaya1939.jpg"/><Relationship Id="rId88" Type="http://schemas.openxmlformats.org/officeDocument/2006/relationships/image" Target="../media/mufta_s_nakidnoy_gaykoy_ppr_25kh3_4_rtp_belaya1940.jpg"/><Relationship Id="rId89" Type="http://schemas.openxmlformats.org/officeDocument/2006/relationships/image" Target="../media/mufta_s_nakidnoy_gaykoy_ppr_25kh1_rtp_belaya1941.jpg"/><Relationship Id="rId90" Type="http://schemas.openxmlformats.org/officeDocument/2006/relationships/image" Target="../media/mufta_razemnaya_ppr_20kh3_4_naruzhnaya_rezba_rtp_belaya1942.jpg"/><Relationship Id="rId91" Type="http://schemas.openxmlformats.org/officeDocument/2006/relationships/image" Target="../media/truba_ppr_20kh3_4mm_armirovannaya_alyuminiem_rtp_belaya1943.jpg"/><Relationship Id="rId92" Type="http://schemas.openxmlformats.org/officeDocument/2006/relationships/image" Target="../media/truba_ppr_25kh4_2mm_armirovannaya_alyuminiem_rtp_belaya1944.jpg"/><Relationship Id="rId93" Type="http://schemas.openxmlformats.org/officeDocument/2006/relationships/image" Target="../media/truba_ppr_32kh5_4mm_armirovannaya_alyuminiem_rtp_belaya1945.jpg"/><Relationship Id="rId94" Type="http://schemas.openxmlformats.org/officeDocument/2006/relationships/image" Target="../media/truba_ppr_40kh6_7mm_armirovannaya_alyuminiem_rtp_belaya1946.jpg"/><Relationship Id="rId95" Type="http://schemas.openxmlformats.org/officeDocument/2006/relationships/image" Target="../media/filtr_ppr_20mm_vnutrenniy_vnutrenniy_rtp_belyy1947.jpg"/><Relationship Id="rId96" Type="http://schemas.openxmlformats.org/officeDocument/2006/relationships/image" Target="../media/filtr_ppr_25mm_vnutrenniy_vnutrenniy_rtp_belyy1948.jpg"/><Relationship Id="rId97" Type="http://schemas.openxmlformats.org/officeDocument/2006/relationships/image" Target="../media/opora_dlya_trub_ppr_32mm_rtp_belaya1949.jpg"/><Relationship Id="rId98" Type="http://schemas.openxmlformats.org/officeDocument/2006/relationships/image" Target="../media/opora_dlya_trub_ppr_40mm_rtp_belaya1950.jpg"/><Relationship Id="rId99" Type="http://schemas.openxmlformats.org/officeDocument/2006/relationships/image" Target="../media/kran_sharovyy_ppr_40mm_rtp_belyy1951.jpg"/><Relationship Id="rId100" Type="http://schemas.openxmlformats.org/officeDocument/2006/relationships/image" Target="../media/koleno_obvodnoe_ppr_32mm_rtp_beloe1952.jpg"/><Relationship Id="rId101" Type="http://schemas.openxmlformats.org/officeDocument/2006/relationships/image" Target="../media/truba_dlya_vnutrenney_kanalizatsii_110mm_0_25m_2_2mm_rtp_seraya1953.jpg"/><Relationship Id="rId102" Type="http://schemas.openxmlformats.org/officeDocument/2006/relationships/image" Target="../media/truba_dlya_vnutrenney_kanalizatsii_110mm_0_5m_2_2mm_rtp_seraya1954.jpg"/><Relationship Id="rId103" Type="http://schemas.openxmlformats.org/officeDocument/2006/relationships/image" Target="../media/truba_dlya_vnutrenney_kanalizatsii_110mm_0_75m_2_2mm_rtp_seraya1955.jpg"/><Relationship Id="rId104" Type="http://schemas.openxmlformats.org/officeDocument/2006/relationships/image" Target="../media/truba_dlya_vnutrenney_kanalizatsii_110mm_1_0m_2_2mm_rtp_seraya1956.jpg"/><Relationship Id="rId105" Type="http://schemas.openxmlformats.org/officeDocument/2006/relationships/image" Target="../media/truba_dlya_vnutrenney_kanalizatsii_110mm_1_5m_2_2mm_rtp_seraya1957.jpg"/><Relationship Id="rId106" Type="http://schemas.openxmlformats.org/officeDocument/2006/relationships/image" Target="../media/truba_dlya_vnutrenney_kanalizatsii_110mm_2_0m_2_2mm_rtp_seraya1958.jpg"/><Relationship Id="rId107" Type="http://schemas.openxmlformats.org/officeDocument/2006/relationships/image" Target="../media/truba_dlya_vnutrenney_kanalizatsii_110mm_3_0m_2_2mm_rtp_seraya1959.jpg"/><Relationship Id="rId108" Type="http://schemas.openxmlformats.org/officeDocument/2006/relationships/image" Target="../media/otvod_50kh30_dlya_vnutrenney_kanalizatsii_rtp_seryy1960.jpg"/><Relationship Id="rId109" Type="http://schemas.openxmlformats.org/officeDocument/2006/relationships/image" Target="../media/otvod_50kh45_dlya_vnutrenney_kanalizatsii_rtp_seryy1961.jpg"/><Relationship Id="rId110" Type="http://schemas.openxmlformats.org/officeDocument/2006/relationships/image" Target="../media/otvod_50kh87_dlya_vnutrenney_kanalizatsii_rtp_seryy1962.jpg"/><Relationship Id="rId111" Type="http://schemas.openxmlformats.org/officeDocument/2006/relationships/image" Target="../media/otvod_110kh30_dlya_vnutrenney_kanalizatsii_rtp_seryy1963.jpg"/><Relationship Id="rId112" Type="http://schemas.openxmlformats.org/officeDocument/2006/relationships/image" Target="../media/otvod_110kh45_dlya_vnutrenney_kanalizatsii_rtp_seryy1964.jpg"/><Relationship Id="rId113" Type="http://schemas.openxmlformats.org/officeDocument/2006/relationships/image" Target="../media/otvod_110kh87_dlya_vnutrenney_kanalizatsii_rtp_seryy1965.jpg"/><Relationship Id="rId114" Type="http://schemas.openxmlformats.org/officeDocument/2006/relationships/image" Target="../media/troynik_50kh50kh45_dlya_vnutrenney_kanalizatsii_rtp_seryy1966.jpg"/><Relationship Id="rId115" Type="http://schemas.openxmlformats.org/officeDocument/2006/relationships/image" Target="../media/troynik_50kh50kh87_dlya_vnutrenney_kanalizatsii_rtp_seryy1967.jpg"/><Relationship Id="rId116" Type="http://schemas.openxmlformats.org/officeDocument/2006/relationships/image" Target="../media/truba_dlya_vnutrenney_kanalizatsii_50mm_0_25m_1_5mm_rtp_seraya1968.jpg"/><Relationship Id="rId117" Type="http://schemas.openxmlformats.org/officeDocument/2006/relationships/image" Target="../media/truba_dlya_vnutrenney_kanalizatsii_50mm_0_5m_1_5mm_rtp_seraya1969.jpg"/><Relationship Id="rId118" Type="http://schemas.openxmlformats.org/officeDocument/2006/relationships/image" Target="../media/truba_dlya_vnutrenney_kanalizatsii_50mm_0_75m_1_5mm_rtp_seraya1970.jpg"/><Relationship Id="rId119" Type="http://schemas.openxmlformats.org/officeDocument/2006/relationships/image" Target="../media/truba_dlya_vnutrenney_kanalizatsii_50mm_1_0m_1_5mm_rtp_seraya1971.jpg"/><Relationship Id="rId120" Type="http://schemas.openxmlformats.org/officeDocument/2006/relationships/image" Target="../media/truba_dlya_vnutrenney_kanalizatsii_50mm_2_0m_1_5mm_rtp_seraya1972.jpg"/><Relationship Id="rId121" Type="http://schemas.openxmlformats.org/officeDocument/2006/relationships/image" Target="../media/troynik_110kh50kh45_dlya_vnutrenney_kanalizatsii_rtp_seryy1973.jpg"/><Relationship Id="rId122" Type="http://schemas.openxmlformats.org/officeDocument/2006/relationships/image" Target="../media/truba_dlya_vnutrenney_kanalizatsii_50mm_3_0m_1_5mm_rtp_seraya1974.jpg"/><Relationship Id="rId123" Type="http://schemas.openxmlformats.org/officeDocument/2006/relationships/image" Target="../media/otvod_110kh87_s_vykhodom_50mm_frontalnyy_tyl_dlya_vnutrenney_kanalizatsii_rtp_seryy1975.jpg"/><Relationship Id="rId124" Type="http://schemas.openxmlformats.org/officeDocument/2006/relationships/image" Target="../media/otvod_110kh87_s_vykhodom_50mm_pravyy_dlya_vnutrenney_kanalizatsii_rtp_seryy1976.jpg"/><Relationship Id="rId125" Type="http://schemas.openxmlformats.org/officeDocument/2006/relationships/image" Target="../media/otvod_110kh87_s_vykhodom_50mm_levyy_dlya_vnutrenney_kanalizatsii_rtp_seryy1977.jpg"/><Relationship Id="rId126" Type="http://schemas.openxmlformats.org/officeDocument/2006/relationships/image" Target="../media/otvod_110kh87_s_vykhodom_50mm_levyy_pravyy_dlya_vnutrenney_kanalizatsii_rtp_seryy1978.jpg"/><Relationship Id="rId127" Type="http://schemas.openxmlformats.org/officeDocument/2006/relationships/image" Target="../media/troynik_110kh50kh87_dlya_vnutrenney_kanalizatsii_rtp_seryy1979.jpg"/><Relationship Id="rId128" Type="http://schemas.openxmlformats.org/officeDocument/2006/relationships/image" Target="../media/troynik_110kh110kh45_dlya_vnutrenney_kanalizatsii_rtp_seryy1980.jpg"/><Relationship Id="rId129" Type="http://schemas.openxmlformats.org/officeDocument/2006/relationships/image" Target="../media/troynik_110kh110kh87_dlya_vnutrenney_kanalizatsii_rtp_seryy1981.jpg"/><Relationship Id="rId130" Type="http://schemas.openxmlformats.org/officeDocument/2006/relationships/image" Target="../media/krestovina_50kh50kh50kh45_dlya_vnutrenney_kanalizatsii_rtp_seraya1982.jpg"/><Relationship Id="rId131" Type="http://schemas.openxmlformats.org/officeDocument/2006/relationships/image" Target="../media/krestovina_50kh50kh50kh87_dlya_vnutrenney_kanalizatsii_rtp_seraya1983.jpg"/><Relationship Id="rId132" Type="http://schemas.openxmlformats.org/officeDocument/2006/relationships/image" Target="../media/krestovina_110kh50kh50kh45_dlya_vnutrenney_kanalizatsii_rtp_seraya1984.jpg"/><Relationship Id="rId133" Type="http://schemas.openxmlformats.org/officeDocument/2006/relationships/image" Target="../media/krestovina_110kh50kh50kh87_dlya_vnutrenney_kanalizatsii_rtp_seraya1985.jpg"/><Relationship Id="rId134" Type="http://schemas.openxmlformats.org/officeDocument/2006/relationships/image" Target="../media/krestovina_110kh110kh110kh45_dlya_vnutrenney_kanalizatsii_rtp_seraya1986.jpg"/><Relationship Id="rId135" Type="http://schemas.openxmlformats.org/officeDocument/2006/relationships/image" Target="../media/krestovina_110kh110kh110kh87_dlya_vnutrenney_kanalizatsii_rtp_seraya1987.jpg"/><Relationship Id="rId136" Type="http://schemas.openxmlformats.org/officeDocument/2006/relationships/image" Target="../media/krestovina_110kh110kh50kh87_2kh_ploskostnaya_levaya_dlya_vnutrenney_kanalizatsii_rtp_seraya1988.jpg"/><Relationship Id="rId137" Type="http://schemas.openxmlformats.org/officeDocument/2006/relationships/image" Target="../media/krestovina_110kh110kh50kh87_2kh_ploskostnaya_pravaya_dlya_vnutrenney_kanalizatsii_rtp_seraya1989.jpg"/><Relationship Id="rId138" Type="http://schemas.openxmlformats.org/officeDocument/2006/relationships/image" Target="../media/mufta_50mm_dlya_vnutrenney_kanalizatsii_rtp_seraya1990.jpg"/><Relationship Id="rId139" Type="http://schemas.openxmlformats.org/officeDocument/2006/relationships/image" Target="../media/003010000000060010_11991.jpg"/><Relationship Id="rId140" Type="http://schemas.openxmlformats.org/officeDocument/2006/relationships/image" Target="../media/patrubok_kompensatsionnyy_50mm_dlya_vnutrenney_kanalizatsii_rtp_seryy1992.jpg"/><Relationship Id="rId141" Type="http://schemas.openxmlformats.org/officeDocument/2006/relationships/image" Target="../media/patrubok_kompensatsionnyy_110mm_dlya_vnutrenney_kanalizatsii_rtp_seryy1993.jpg"/><Relationship Id="rId142" Type="http://schemas.openxmlformats.org/officeDocument/2006/relationships/image" Target="../media/perekhod_reduktsiya_50kh110mm_dlya_vnutrenney_kanalizatsii_rtp_seryy1994.jpg"/><Relationship Id="rId143" Type="http://schemas.openxmlformats.org/officeDocument/2006/relationships/image" Target="../media/reviziya_50mm_dlya_vnutrenney_kanalizatsii_rtp_seraya1995.jpg"/><Relationship Id="rId144" Type="http://schemas.openxmlformats.org/officeDocument/2006/relationships/image" Target="../media/reviziya_110mm_dlya_vnutrenney_kanalizatsii_rtp_seraya1996.jpg"/><Relationship Id="rId145" Type="http://schemas.openxmlformats.org/officeDocument/2006/relationships/image" Target="../media/trap_50mm_vertikalnyy_dlya_vnutrenney_kanalizatsii_rtp1997.jpg"/><Relationship Id="rId146" Type="http://schemas.openxmlformats.org/officeDocument/2006/relationships/image" Target="../media/trap_50mm_gorizontalnyy_dlya_vnutrenney_kanalizatsii_rtp1998.jpg"/><Relationship Id="rId147" Type="http://schemas.openxmlformats.org/officeDocument/2006/relationships/image" Target="../media/trap_110mm_gorizontalnyy_dlya_vnutrenney_kanalizatsii_rtp1999.jpg"/><Relationship Id="rId148" Type="http://schemas.openxmlformats.org/officeDocument/2006/relationships/image" Target="../media/vakuumnyy_klapan_aerator_50mm_dlya_vnutrenney_kanalizatsii_rtp2000.jpg"/><Relationship Id="rId149" Type="http://schemas.openxmlformats.org/officeDocument/2006/relationships/image" Target="../media/vakuumnyy_klapan_aerator_110mm_dlya_vnutrenney_kanalizatsii_rtp2001.jpg"/><Relationship Id="rId150" Type="http://schemas.openxmlformats.org/officeDocument/2006/relationships/image" Target="../media/zont_ventilyatsionnyy_50mm_dlya_vnutrenney_kanalizatsii_rtp2002.jpg"/><Relationship Id="rId151" Type="http://schemas.openxmlformats.org/officeDocument/2006/relationships/image" Target="../media/zont_ventilyatsionnyy_110mm_dlya_vnutrenney_kanalizatsii_rtp2003.jpg"/><Relationship Id="rId152" Type="http://schemas.openxmlformats.org/officeDocument/2006/relationships/image" Target="../media/zaglushka_50mm_dlya_vnutrenney_kanalizatsii_rtp_seraya2004.jpg"/><Relationship Id="rId153" Type="http://schemas.openxmlformats.org/officeDocument/2006/relationships/image" Target="../media/zaglushka_110mm_dlya_vnutrenney_kanalizatsii_rtp_seraya2005.jpg"/><Relationship Id="rId154" Type="http://schemas.openxmlformats.org/officeDocument/2006/relationships/image" Target="../media/perekhod_na_chugun_50kh75mm_dlya_vnutrenney_kanalizatsii_rtp2006.jpg"/><Relationship Id="rId155" Type="http://schemas.openxmlformats.org/officeDocument/2006/relationships/image" Target="../media/perekhod_na_chugun_124kh110mm_s_manzhetoy_dlya_vnutrenney_kanalizatsii_rtp2007.jpg"/><Relationship Id="rId156" Type="http://schemas.openxmlformats.org/officeDocument/2006/relationships/image" Target="../media/manzheta_perekhodnaya_50kh25mm_rezinovaya2008.jpg"/><Relationship Id="rId157" Type="http://schemas.openxmlformats.org/officeDocument/2006/relationships/image" Target="../media/manzheta_perekhodnaya_50kh32mm_rezinovaya2009.jpg"/><Relationship Id="rId158" Type="http://schemas.openxmlformats.org/officeDocument/2006/relationships/image" Target="../media/manzheta_perekhodnaya_50kh40mm_rezinovaya2010.jpg"/><Relationship Id="rId159" Type="http://schemas.openxmlformats.org/officeDocument/2006/relationships/image" Target="../media/manzheta_perekhodnaya_73kh40mm_rezinovaya2011.jpg"/><Relationship Id="rId160" Type="http://schemas.openxmlformats.org/officeDocument/2006/relationships/image" Target="../media/manzheta_perekhodnaya_73kh50mm_rezinovaya2012.jpg"/><Relationship Id="rId161" Type="http://schemas.openxmlformats.org/officeDocument/2006/relationships/image" Target="../media/manzheta_perekhodnaya_123kh110mm_rezinovaya2013.jpg"/><Relationship Id="rId162" Type="http://schemas.openxmlformats.org/officeDocument/2006/relationships/image" Target="../media/khomut_50mm_dlya_vnutrenney_kanalizatsii_rtp2014.jpg"/><Relationship Id="rId163" Type="http://schemas.openxmlformats.org/officeDocument/2006/relationships/image" Target="../media/003010000000080010_12015.jpg"/><Relationship Id="rId164" Type="http://schemas.openxmlformats.org/officeDocument/2006/relationships/image" Target="../media/003010000000080050_12016.jpg"/><Relationship Id="rId165" Type="http://schemas.openxmlformats.org/officeDocument/2006/relationships/image" Target="../media/khomut_na_shpilke_du_107_115_4_metall_m82017.jpg"/><Relationship Id="rId166" Type="http://schemas.openxmlformats.org/officeDocument/2006/relationships/image" Target="../media/truba_dlya_vnutrenney_kanalizatsii_50mm_1_5m_1_5mm_rtp_seraya2018.jpg"/><Relationship Id="rId167" Type="http://schemas.openxmlformats.org/officeDocument/2006/relationships/image" Target="../media/truba_fanovaya_dlya_unitaza_ani_plast_w1220_110mm2019.jpg"/><Relationship Id="rId168" Type="http://schemas.openxmlformats.org/officeDocument/2006/relationships/image" Target="../media/truba_fanovaya_dlya_unitaza_ani_plast_w2220_110kh222020.jpg"/><Relationship Id="rId169" Type="http://schemas.openxmlformats.org/officeDocument/2006/relationships/image" Target="../media/truba_fanovaya_dlya_unitaza_ani_plast_w4220_110kh452021.jpg"/><Relationship Id="rId170" Type="http://schemas.openxmlformats.org/officeDocument/2006/relationships/image" Target="../media/truba_fanovaya_dlya_unitaza_ani_plast_w9220_110kh902022.jpg"/><Relationship Id="rId171" Type="http://schemas.openxmlformats.org/officeDocument/2006/relationships/image" Target="../media/ekstsentrik_dlya_unitaza_ani_plast_w0220_20mm2023.jpg"/><Relationship Id="rId172" Type="http://schemas.openxmlformats.org/officeDocument/2006/relationships/image" Target="../media/ekstsentrik_dlya_unitaza_ani_plast_w0420_40mm2024.jpg"/><Relationship Id="rId173" Type="http://schemas.openxmlformats.org/officeDocument/2006/relationships/image" Target="../media/truba_fanovaya_dlya_unitaza_ani_plast_w1218_110mm_korotkaya2025.jpg"/><Relationship Id="rId174" Type="http://schemas.openxmlformats.org/officeDocument/2006/relationships/image" Target="../media/truba_fanovaya_dlya_unitaza_ani_plast_w1228_110kh14_korotkaya2026.jpg"/><Relationship Id="rId175" Type="http://schemas.openxmlformats.org/officeDocument/2006/relationships/image" Target="../media/truba_fanovaya_dlya_unitaza_ani_plast_w4228_110kh45_korotkaya2027.jpg"/><Relationship Id="rId176" Type="http://schemas.openxmlformats.org/officeDocument/2006/relationships/image" Target="../media/manzheta_pryamaya_dlya_unitaza_ani_plast_w02102028.jpg"/><Relationship Id="rId177" Type="http://schemas.openxmlformats.org/officeDocument/2006/relationships/image" Target="../media/manzheta_ekstsentricheskaya_w0410_dlya_unitaza_ani_plast2029.jpg"/><Relationship Id="rId178" Type="http://schemas.openxmlformats.org/officeDocument/2006/relationships/image" Target="../media/gofra_dlya_unitaza_ani_plast_k828_do_500mm2030.jpg"/><Relationship Id="rId179" Type="http://schemas.openxmlformats.org/officeDocument/2006/relationships/image" Target="../media/mufta_s_nakidnoy_gaykoy_ppr_32kh1_rtp_belaya2031.jpg"/><Relationship Id="rId180" Type="http://schemas.openxmlformats.org/officeDocument/2006/relationships/image" Target="../media/mufta_razemnaya_ppr_40kh1_1_4_vnutrennyaya_rezba_rtp_belaya2032.jpg"/><Relationship Id="rId181" Type="http://schemas.openxmlformats.org/officeDocument/2006/relationships/image" Target="../media/mufta_soedinitelnaya_ppr_50mm_rtp_belaya2033.jpg"/><Relationship Id="rId182" Type="http://schemas.openxmlformats.org/officeDocument/2006/relationships/image" Target="../media/mufta_kombinirovannaya_ppr_50kh1_1_2_rtp_vnutrennyaya_rezba_belaya2034.jpg"/><Relationship Id="rId183" Type="http://schemas.openxmlformats.org/officeDocument/2006/relationships/image" Target="../media/ugolok_ppr_90_d50mm_rtp_belyy2035.jpg"/><Relationship Id="rId184" Type="http://schemas.openxmlformats.org/officeDocument/2006/relationships/image" Target="../media/zaglushka_ppr_20mm_rtp_belaya2036.jpg"/><Relationship Id="rId185" Type="http://schemas.openxmlformats.org/officeDocument/2006/relationships/image" Target="../media/zaglushka_ppr_25mm_rtp_belaya2037.jpg"/><Relationship Id="rId186" Type="http://schemas.openxmlformats.org/officeDocument/2006/relationships/image" Target="../media/zaglushka_ppr_32mm_rtp_belaya2038.jpg"/><Relationship Id="rId187" Type="http://schemas.openxmlformats.org/officeDocument/2006/relationships/image" Target="../media/mufta_perekhodnaya_ppr_40kh25mm_rtp_vnutrennyaya_naruzhnaya_belaya2039.jpg"/><Relationship Id="rId188" Type="http://schemas.openxmlformats.org/officeDocument/2006/relationships/image" Target="../media/krestovina_110kh110kh50kh87_dlya_vnutrenney_kanalizatsii_rtp_seraya2040.jpg"/><Relationship Id="rId189" Type="http://schemas.openxmlformats.org/officeDocument/2006/relationships/image" Target="../media/mufta_razemnaya_ppr_50kh1_1_2_vnutrennyaya_rezba_rtp_belaya2041.jpg"/><Relationship Id="rId190" Type="http://schemas.openxmlformats.org/officeDocument/2006/relationships/image" Target="../media/ugolnik_kombinirovannyy_ppr_25kh1_2_rtp_vnutrennyaya_rezba_belyy2042.jpg"/><Relationship Id="rId191" Type="http://schemas.openxmlformats.org/officeDocument/2006/relationships/image" Target="../media/trap_50mm_vertikalnyy_metallicheskaya_reshetka_15kh15_ani_plast2043.jpg"/><Relationship Id="rId192" Type="http://schemas.openxmlformats.org/officeDocument/2006/relationships/image" Target="../media/kran_sharovyy_dlya_radiatora_ppr_20kh1_2_rtp_pryamoy_belyy2044.jpg"/><Relationship Id="rId193" Type="http://schemas.openxmlformats.org/officeDocument/2006/relationships/image" Target="../media/kran_sharovyy_dlya_radiatora_ppr_20kh1_2_rtp_uglovoy_belyy2045.jpg"/><Relationship Id="rId194" Type="http://schemas.openxmlformats.org/officeDocument/2006/relationships/image" Target="../media/kran_sharovyy_dlya_radiatora_ppr_25kh3_4_rtp_uglovoy_belyy2046.jpg"/><Relationship Id="rId195" Type="http://schemas.openxmlformats.org/officeDocument/2006/relationships/image" Target="../media/mufta_razemnaya_ppr_40kh1_1_4_naruzhnaya_rezba_rtp_belaya2047.jpg"/><Relationship Id="rId196" Type="http://schemas.openxmlformats.org/officeDocument/2006/relationships/image" Target="../media/ugolnik_kombinirovannyy_ppr_32kh1_rtp_naruzhnaya_rezba_belyy2048.jpg"/><Relationship Id="rId197" Type="http://schemas.openxmlformats.org/officeDocument/2006/relationships/image" Target="../media/krestovina_ppr_20mm_rtp_belaya2049.jpg"/><Relationship Id="rId198" Type="http://schemas.openxmlformats.org/officeDocument/2006/relationships/image" Target="../media/krestovina_ppr_25mm_rtp_belaya2050.jpg"/><Relationship Id="rId199" Type="http://schemas.openxmlformats.org/officeDocument/2006/relationships/image" Target="../media/krestovina_ppr_32mm_rtp_belaya2051.jpg"/><Relationship Id="rId200" Type="http://schemas.openxmlformats.org/officeDocument/2006/relationships/image" Target="../media/mufta_gibkaya_50mm_dlya_vnutrenney_kanalizatsii_rtp_seraya2052.jpg"/><Relationship Id="rId201" Type="http://schemas.openxmlformats.org/officeDocument/2006/relationships/image" Target="../media/mufta_kombinirovannaya_ppr_40kh1_1_4_rtp_vnutrennyaya_rezba_belaya2053.jpg"/><Relationship Id="rId202" Type="http://schemas.openxmlformats.org/officeDocument/2006/relationships/image" Target="../media/troynik_perekhodnoy_ppr_50kh20kh50mm_rtp_belyy2054.jpg"/><Relationship Id="rId203" Type="http://schemas.openxmlformats.org/officeDocument/2006/relationships/image" Target="../media/mufta_razemnaya_ppr_20kh1_vnutrennyaya_rezba_rtp_belaya2055.jpg"/><Relationship Id="rId204" Type="http://schemas.openxmlformats.org/officeDocument/2006/relationships/image" Target="../media/kran_sharovyy_dlya_radiatora_ppr_25kh3_4_rtp_pryamoy_belyy2056.jpg"/><Relationship Id="rId205" Type="http://schemas.openxmlformats.org/officeDocument/2006/relationships/image" Target="../media/trap_50mm_gorizontalnyy_metallicheskaya_reshetka_15kh15_ani_plast2057.jpg"/><Relationship Id="rId206" Type="http://schemas.openxmlformats.org/officeDocument/2006/relationships/image" Target="../media/trap_110mm_vertikalnyy_metallicheskaya_reshetka_15kh15_ani_plast2058.jpg"/><Relationship Id="rId207" Type="http://schemas.openxmlformats.org/officeDocument/2006/relationships/image" Target="../media/trap_110mm_gorizontalnyy_metallicheskaya_reshetka_15kh15_ani_plast2059.jpg"/><Relationship Id="rId208" Type="http://schemas.openxmlformats.org/officeDocument/2006/relationships/image" Target="../media/khomut_na_shpilke_du_59_63_2_metall_m82060.jpg"/><Relationship Id="rId209" Type="http://schemas.openxmlformats.org/officeDocument/2006/relationships/image" Target="../media/khomut_na_shpilke_du_42_45_1_1_4_metall_m82061.jpg"/><Relationship Id="rId210" Type="http://schemas.openxmlformats.org/officeDocument/2006/relationships/image" Target="../media/manzheta_konusnaya_60kh80mm_rezinovaya2062.jpg"/><Relationship Id="rId211" Type="http://schemas.openxmlformats.org/officeDocument/2006/relationships/image" Target="../media/003010000000070090_12063.jpg"/><Relationship Id="rId212" Type="http://schemas.openxmlformats.org/officeDocument/2006/relationships/image" Target="../media/mufta_razemnaya_ppr_20kh1_naruzhnaya_rezba_rtp_belaya2064.jpg"/><Relationship Id="rId213" Type="http://schemas.openxmlformats.org/officeDocument/2006/relationships/image" Target="../media/kompensiruyushchaya_petlya_ppr_20mm_rtp_belaya2065.jpg"/><Relationship Id="rId214" Type="http://schemas.openxmlformats.org/officeDocument/2006/relationships/image" Target="../media/kompensiruyushchaya_petlya_ppr_25mm_rtp_belaya2066.jpg"/><Relationship Id="rId215" Type="http://schemas.openxmlformats.org/officeDocument/2006/relationships/image" Target="../media/truba_ppr_50kh8_3mm_pn20_rtp_belaya2067.jpg"/><Relationship Id="rId216" Type="http://schemas.openxmlformats.org/officeDocument/2006/relationships/image" Target="../media/ugolok_ppr_45_d50mm_rtp_belyy2068.jpg"/><Relationship Id="rId217" Type="http://schemas.openxmlformats.org/officeDocument/2006/relationships/image" Target="../media/troynik_ppr_50mm_rtp_belyy2069.jpg"/><Relationship Id="rId218" Type="http://schemas.openxmlformats.org/officeDocument/2006/relationships/image" Target="../media/mufta_kombinirovannaya_ppr_50kh1_1_2_rtp_naruzhnaya_rezba_belaya2070.jpg"/><Relationship Id="rId219" Type="http://schemas.openxmlformats.org/officeDocument/2006/relationships/image" Target="../media/koleno_obvodnoe_s_muftoy_ppr_20mm_rtp_beloe2071.jpg"/><Relationship Id="rId220" Type="http://schemas.openxmlformats.org/officeDocument/2006/relationships/image" Target="../media/koleno_obvodnoe_s_muftoy_ppr_25mm_rtp_beloe2072.jpg"/><Relationship Id="rId221" Type="http://schemas.openxmlformats.org/officeDocument/2006/relationships/image" Target="../media/truba_pitevaya_polietilenovaya_pnd_25kh2_0mm_rtk_100m2073.jpg"/><Relationship Id="rId222" Type="http://schemas.openxmlformats.org/officeDocument/2006/relationships/image" Target="../media/truba_pitevaya_polietilenovaya_pnd_32kh2_0mm_rtk_100m2074.jpg"/><Relationship Id="rId223" Type="http://schemas.openxmlformats.org/officeDocument/2006/relationships/image" Target="../media/mufta_pnd_perekhodnaya_25kh1_2_s_vnutrenney_rezboy2075.jpg"/><Relationship Id="rId224" Type="http://schemas.openxmlformats.org/officeDocument/2006/relationships/image" Target="../media/mufta_pnd_perekhodnaya_25kh3_4_s_vnutrenney_rezboy2076.jpg"/><Relationship Id="rId225" Type="http://schemas.openxmlformats.org/officeDocument/2006/relationships/image" Target="../media/mufta_pnd_perekhodnaya_25kh1_s_vnutrenney_rezboy2077.jpg"/><Relationship Id="rId226" Type="http://schemas.openxmlformats.org/officeDocument/2006/relationships/image" Target="../media/mufta_pnd_perekhodnaya_32kh1_2_s_vnutrenney_rezboy2078.jpg"/><Relationship Id="rId227" Type="http://schemas.openxmlformats.org/officeDocument/2006/relationships/image" Target="../media/mufta_pnd_perekhodnaya_32kh3_4_s_vnutrenney_rezboy2079.jpg"/><Relationship Id="rId228" Type="http://schemas.openxmlformats.org/officeDocument/2006/relationships/image" Target="../media/mufta_pnd_perekhodnaya_32kh1_s_vnutrenney_rezboy2080.jpg"/><Relationship Id="rId229" Type="http://schemas.openxmlformats.org/officeDocument/2006/relationships/image" Target="../media/mufta_pnd_perekhodnaya_32kh1_1_4_s_vnutrenney_rezboy2081.jpg"/><Relationship Id="rId230" Type="http://schemas.openxmlformats.org/officeDocument/2006/relationships/image" Target="../media/mufta_pnd_perekhodnaya_25kh1_2_s_naruzhnoy_rezboy2082.jpg"/><Relationship Id="rId231" Type="http://schemas.openxmlformats.org/officeDocument/2006/relationships/image" Target="../media/mufta_pnd_perekhodnaya_25kh3_4_s_naruzhney_rezboy2083.jpg"/><Relationship Id="rId232" Type="http://schemas.openxmlformats.org/officeDocument/2006/relationships/image" Target="../media/mufta_pnd_perekhodnaya_25kh1_s_naruzhnoy_rezboy2084.jpg"/><Relationship Id="rId233" Type="http://schemas.openxmlformats.org/officeDocument/2006/relationships/image" Target="../media/mufta_pnd_perekhodnaya_32kh1_2_s_naruzhnoy_rezboy2085.jpg"/><Relationship Id="rId234" Type="http://schemas.openxmlformats.org/officeDocument/2006/relationships/image" Target="../media/mufta_pnd_perekhodnaya_32kh3_4_s_naruzhnoy_rezboy2086.jpg"/><Relationship Id="rId235" Type="http://schemas.openxmlformats.org/officeDocument/2006/relationships/image" Target="../media/mufta_pnd_perekhodnaya_32kh1_s_naruzhney_rezboy2087.jpg"/><Relationship Id="rId236" Type="http://schemas.openxmlformats.org/officeDocument/2006/relationships/image" Target="../media/mufta_pnd_perekhodnaya_32kh1_1_4_s_naruzhnoy_rezboy2088.jpg"/><Relationship Id="rId237" Type="http://schemas.openxmlformats.org/officeDocument/2006/relationships/image" Target="../media/mufta_pnd_soedinitelnaya_25kh252089.jpg"/><Relationship Id="rId238" Type="http://schemas.openxmlformats.org/officeDocument/2006/relationships/image" Target="../media/mufta_pnd_soedinitelnaya_32kh252090.jpg"/><Relationship Id="rId239" Type="http://schemas.openxmlformats.org/officeDocument/2006/relationships/image" Target="../media/mufta_pnd_soedinitelnaya_32kh322091.jpg"/><Relationship Id="rId240" Type="http://schemas.openxmlformats.org/officeDocument/2006/relationships/image" Target="../media/otvod_pnd_252092.jpg"/><Relationship Id="rId241" Type="http://schemas.openxmlformats.org/officeDocument/2006/relationships/image" Target="../media/otvod_pnd_322093.jpg"/><Relationship Id="rId242" Type="http://schemas.openxmlformats.org/officeDocument/2006/relationships/image" Target="../media/otvod_pnd_25kh1_2_s_vnutrenney_rezboy2094.jpg"/><Relationship Id="rId243" Type="http://schemas.openxmlformats.org/officeDocument/2006/relationships/image" Target="../media/otvod_pnd_25kh3_4_s_vnutrenney_rezboy2095.jpg"/><Relationship Id="rId244" Type="http://schemas.openxmlformats.org/officeDocument/2006/relationships/image" Target="../media/otvod_pnd_25kh1_s_vnutrenney_rezboy2096.jpg"/><Relationship Id="rId245" Type="http://schemas.openxmlformats.org/officeDocument/2006/relationships/image" Target="../media/otvod_pnd_32kh1_2_s_vnutrenney_rezboy2097.jpg"/><Relationship Id="rId246" Type="http://schemas.openxmlformats.org/officeDocument/2006/relationships/image" Target="../media/otvod_pnd_32kh3_4_s_vnutrenney_rezboy2098.jpg"/><Relationship Id="rId247" Type="http://schemas.openxmlformats.org/officeDocument/2006/relationships/image" Target="../media/otvod_pnd_32kh1_s_vnutrenney_rezboy2099.jpg"/><Relationship Id="rId248" Type="http://schemas.openxmlformats.org/officeDocument/2006/relationships/image" Target="../media/otvod_pnd_25kh1_2_s_naruzhnoy_rezboy2100.jpg"/><Relationship Id="rId249" Type="http://schemas.openxmlformats.org/officeDocument/2006/relationships/image" Target="../media/otvod_pnd_25kh3_4_s_naruzhnoy_rezboy2101.jpg"/><Relationship Id="rId250" Type="http://schemas.openxmlformats.org/officeDocument/2006/relationships/image" Target="../media/otvod_pnd_25kh1_s_naruzhnoy_rezboy2102.jpg"/><Relationship Id="rId251" Type="http://schemas.openxmlformats.org/officeDocument/2006/relationships/image" Target="../media/otvod_pnd_32kh1_2_s_naruzhnoy_rezboy2103.jpg"/><Relationship Id="rId252" Type="http://schemas.openxmlformats.org/officeDocument/2006/relationships/image" Target="../media/otvod_pnd_32kh3_4_s_naruzhnoy_rezboy2104.jpg"/><Relationship Id="rId253" Type="http://schemas.openxmlformats.org/officeDocument/2006/relationships/image" Target="../media/otvod_pnd_32kh1_s_naruzhnoy_rezboy2105.jpg"/><Relationship Id="rId254" Type="http://schemas.openxmlformats.org/officeDocument/2006/relationships/image" Target="../media/troynik_pnd_252106.jpg"/><Relationship Id="rId255" Type="http://schemas.openxmlformats.org/officeDocument/2006/relationships/image" Target="../media/troynik_pnd_322107.jpg"/><Relationship Id="rId256" Type="http://schemas.openxmlformats.org/officeDocument/2006/relationships/image" Target="../media/troynik_perekhodnoy_pnd_32kh25kh322108.jpg"/><Relationship Id="rId257" Type="http://schemas.openxmlformats.org/officeDocument/2006/relationships/image" Target="../media/troynik_perekhodnoy_pnd_25kh1_2_kh25_s_vnutrenney_rezboy2109.jpg"/><Relationship Id="rId258" Type="http://schemas.openxmlformats.org/officeDocument/2006/relationships/image" Target="../media/troynik_perekhodnoy_pnd_25kh3_4_kh25_s_vnutrenney_rezboy2110.jpg"/><Relationship Id="rId259" Type="http://schemas.openxmlformats.org/officeDocument/2006/relationships/image" Target="../media/troynik_perekhodnoy_pnd_25kh1_kh25_s_vnutrenney_rezboy2111.jpg"/><Relationship Id="rId260" Type="http://schemas.openxmlformats.org/officeDocument/2006/relationships/image" Target="../media/troynik_perekhodnoy_pnd_32kh1_2_kh32_s_vnutrenney_rezboy2112.jpg"/><Relationship Id="rId261" Type="http://schemas.openxmlformats.org/officeDocument/2006/relationships/image" Target="../media/troynik_perekhodnoy_pnd_32kh3_4_kh32_s_vnutrenney_rezboy2113.jpg"/><Relationship Id="rId262" Type="http://schemas.openxmlformats.org/officeDocument/2006/relationships/image" Target="../media/troynik_perekhodnoy_pnd_32kh1_kh32_s_vnutrenney_rezboy2114.jpg"/><Relationship Id="rId263" Type="http://schemas.openxmlformats.org/officeDocument/2006/relationships/image" Target="../media/troynik_perekhodnoy_pnd_25kh1_2_kh25_s_naruzhnoy_rezboy2115.jpg"/><Relationship Id="rId264" Type="http://schemas.openxmlformats.org/officeDocument/2006/relationships/image" Target="../media/troynik_perekhodnoy_pnd_25kh3_4_kh25_s_naruzhnoy_rezboy2116.jpg"/><Relationship Id="rId265" Type="http://schemas.openxmlformats.org/officeDocument/2006/relationships/image" Target="../media/troynik_perekhodnoy_pnd_25kh1_kh25_s_naruzhnoy_rezboy2117.jpg"/><Relationship Id="rId266" Type="http://schemas.openxmlformats.org/officeDocument/2006/relationships/image" Target="../media/troynik_perekhodnoy_pnd_32kh1_2_kh32_s_naruzhnoy_rezboy2118.jpg"/><Relationship Id="rId267" Type="http://schemas.openxmlformats.org/officeDocument/2006/relationships/image" Target="../media/troynik_perekhodnoy_pnd_32kh3_4_kh32_s_naruzhnoy_rezboy2119.jpg"/><Relationship Id="rId268" Type="http://schemas.openxmlformats.org/officeDocument/2006/relationships/image" Target="../media/troynik_perekhodnoy_pnd_32kh1_kh32_s_naruzhnoy_rezboy2120.jpg"/><Relationship Id="rId269" Type="http://schemas.openxmlformats.org/officeDocument/2006/relationships/image" Target="../media/uplotnitelnoe_koltso_dlya_pnd_fitingov_du_252121.jpg"/><Relationship Id="rId270" Type="http://schemas.openxmlformats.org/officeDocument/2006/relationships/image" Target="../media/uplotnitelnoe_koltso_dlya_pnd_fitingov_du_322122.jpg"/><Relationship Id="rId271" Type="http://schemas.openxmlformats.org/officeDocument/2006/relationships/image" Target="../media/kran_sharovyy_pnd_252123.jpg"/><Relationship Id="rId272" Type="http://schemas.openxmlformats.org/officeDocument/2006/relationships/image" Target="../media/kran_sharovyy_pnd_322124.jpg"/><Relationship Id="rId273" Type="http://schemas.openxmlformats.org/officeDocument/2006/relationships/image" Target="../media/kran_sharovyy_perekhodnoy_pnd_25kh1_2_s_vnutrenney_rezboy2125.jpg"/><Relationship Id="rId274" Type="http://schemas.openxmlformats.org/officeDocument/2006/relationships/image" Target="../media/kran_sharovyy_perekhodnoy_pnd_25kh3_4_s_vnutrenney_rezboy2126.jpg"/><Relationship Id="rId275" Type="http://schemas.openxmlformats.org/officeDocument/2006/relationships/image" Target="../media/kran_sharovyy_perekhodnoy_pnd_25kh1_s_vnutrenney_rezboy2127.jpg"/><Relationship Id="rId276" Type="http://schemas.openxmlformats.org/officeDocument/2006/relationships/image" Target="../media/kran_sharovyy_perekhodnoy_pnd_32kh1_2_s_vnutrenney_rezboy2128.jpg"/><Relationship Id="rId277" Type="http://schemas.openxmlformats.org/officeDocument/2006/relationships/image" Target="../media/kran_sharovyy_perekhodnoy_pnd_32kh3_4_s_vnutrenney_rezboy2129.jpg"/><Relationship Id="rId278" Type="http://schemas.openxmlformats.org/officeDocument/2006/relationships/image" Target="../media/003030000014322500_12130.jpg"/><Relationship Id="rId279" Type="http://schemas.openxmlformats.org/officeDocument/2006/relationships/image" Target="../media/otvod_pnd_32kh252131.jpg"/><Relationship Id="rId280" Type="http://schemas.openxmlformats.org/officeDocument/2006/relationships/image" Target="../media/kran_sharovyy_pnd_3_4kh3_4_vnutrennyaya_vnutrennyaya_rezba2132.jpg"/><Relationship Id="rId281" Type="http://schemas.openxmlformats.org/officeDocument/2006/relationships/image" Target="../media/mufta_razemnaya_ppr_50kh1_1_2_naruzhnaya_rezba_rtp_belaya2133.jpg"/><Relationship Id="rId282" Type="http://schemas.openxmlformats.org/officeDocument/2006/relationships/image" Target="../media/truba_steklovolokno_ppr_50kh8_3mm_pn20_rtp_belaya2134.jpg"/><Relationship Id="rId283" Type="http://schemas.openxmlformats.org/officeDocument/2006/relationships/image" Target="../media/troynik_perekhodnoy_ppr_50kh32kh50mm_rtp_belyy2135.jpg"/><Relationship Id="rId284" Type="http://schemas.openxmlformats.org/officeDocument/2006/relationships/image" Target="../media/khomut_na_shpilke_du_73_80_2_1_2_metall_m82136.jpg"/><Relationship Id="rId285" Type="http://schemas.openxmlformats.org/officeDocument/2006/relationships/image" Target="../media/kran_sharovyy_perekhodnoy_pnd_32kh1_s_naruzhnoy_rezboy2137.jpg"/><Relationship Id="rId286" Type="http://schemas.openxmlformats.org/officeDocument/2006/relationships/image" Target="../media/kran_sharovyy_pnd_1_2kh1_2_vnutrennyaya_naruzhnaya_rezba2138.jpg"/><Relationship Id="rId287" Type="http://schemas.openxmlformats.org/officeDocument/2006/relationships/image" Target="../media/kran_sharovyy_pnd_1kh1_vnutrennyaya_vnutrennyaya_rezba2139.jpg"/><Relationship Id="rId288" Type="http://schemas.openxmlformats.org/officeDocument/2006/relationships/image" Target="../media/zaglushka_pnd_252140.jpg"/><Relationship Id="rId289" Type="http://schemas.openxmlformats.org/officeDocument/2006/relationships/image" Target="../media/003030000016320000_12141.jpg"/><Relationship Id="rId290" Type="http://schemas.openxmlformats.org/officeDocument/2006/relationships/image" Target="../media/truba_ppr_63kh10_5mm_pn20_rtp_belaya2142.jpg"/><Relationship Id="rId291" Type="http://schemas.openxmlformats.org/officeDocument/2006/relationships/image" Target="../media/mufta_soedinitelnaya_ppr_63mm_rtp_belaya2143.jpg"/><Relationship Id="rId292" Type="http://schemas.openxmlformats.org/officeDocument/2006/relationships/image" Target="../media/troynik_perekhodnoy_ppr_63kh25kh63mm_rtp_belyy2144.jpg"/><Relationship Id="rId293" Type="http://schemas.openxmlformats.org/officeDocument/2006/relationships/image" Target="../media/mufta_razemnaya_ppr_63kh2_vnutrennyaya_rezba_rtp_belaya2145.jpg"/><Relationship Id="rId294" Type="http://schemas.openxmlformats.org/officeDocument/2006/relationships/image" Target="../media/patrubok_gibkiy_50mm_dlya_vnutrenney_kanalizatsii_rtp_seryy2146.jpg"/><Relationship Id="rId295" Type="http://schemas.openxmlformats.org/officeDocument/2006/relationships/image" Target="../media/sedelka_pe_obzhimnaya_90kh1_2_s_vnutrenney_rezboy_poelsan_usilennaya_4_bolta2147.jpg"/><Relationship Id="rId296" Type="http://schemas.openxmlformats.org/officeDocument/2006/relationships/image" Target="../media/zaglushka_ppr_1_2_naruzhnaya_rezba_rtp_belaya2148.jpg"/><Relationship Id="rId297" Type="http://schemas.openxmlformats.org/officeDocument/2006/relationships/image" Target="../media/kollektor_ppr_32kh20mm_4_vykhoda_rtp_belyy2149.jpg"/><Relationship Id="rId298" Type="http://schemas.openxmlformats.org/officeDocument/2006/relationships/image" Target="../media/kollektor_ppr_32kh1_2_4_vykhoda_vnutrennyaya_rezba_rtp_belyy2150.jpg"/><Relationship Id="rId299" Type="http://schemas.openxmlformats.org/officeDocument/2006/relationships/image" Target="../media/krestovina_110kh110kh110kh87_2kh_ploskostnaya_dlya_vnutrenney_kanalizatsii_rtp_seraya2151.jpg"/><Relationship Id="rId300" Type="http://schemas.openxmlformats.org/officeDocument/2006/relationships/image" Target="../media/koltso_rezinovoe_uplotnitelnoe_50mm_dlya_vnutrenney_kanalizatsii_rtp2152.jpg"/><Relationship Id="rId301" Type="http://schemas.openxmlformats.org/officeDocument/2006/relationships/image" Target="../media/koltso_rezinovoe_uplotnitelnoe_110mm_dlya_vnutrenney_kanalizatsii_rtp2153.jpg"/><Relationship Id="rId302" Type="http://schemas.openxmlformats.org/officeDocument/2006/relationships/image" Target="../media/khomut_na_shpilke_du_159_163_6_metall_m102154.jpg"/><Relationship Id="rId303" Type="http://schemas.openxmlformats.org/officeDocument/2006/relationships/image" Target="../media/truba_dlya_naruzhnoy_kanalizatsii_110mm_0_5m_3_4mm_rtp_ryzhaya2155.jpg"/><Relationship Id="rId304" Type="http://schemas.openxmlformats.org/officeDocument/2006/relationships/image" Target="../media/003010000000090015_12156.jpg"/><Relationship Id="rId305" Type="http://schemas.openxmlformats.org/officeDocument/2006/relationships/image" Target="../media/003010000000090020_12157.jpg"/><Relationship Id="rId306" Type="http://schemas.openxmlformats.org/officeDocument/2006/relationships/image" Target="../media/003010000000090025_12158.jpg"/><Relationship Id="rId307" Type="http://schemas.openxmlformats.org/officeDocument/2006/relationships/image" Target="../media/otvod_dlya_naruzhnoy_kanalizatsii_110kh45_rtp_ryzhiy2159.jpg"/><Relationship Id="rId308" Type="http://schemas.openxmlformats.org/officeDocument/2006/relationships/image" Target="../media/otvod_dlya_naruzhnoy_kanalizatsii_110kh90_rtp_ryzhiy2160.jpg"/><Relationship Id="rId309" Type="http://schemas.openxmlformats.org/officeDocument/2006/relationships/image" Target="../media/troynik_dlya_naruzhnoy_kanalizatsii_110kh110kh45_rtp_ryzhiy2161.jpg"/><Relationship Id="rId310" Type="http://schemas.openxmlformats.org/officeDocument/2006/relationships/image" Target="../media/troynik_dlya_naruzhnoy_kanalizatsii_110kh110kh87_rtp_ryzhiy2162.jpg"/><Relationship Id="rId311" Type="http://schemas.openxmlformats.org/officeDocument/2006/relationships/image" Target="../media/mufta_dlya_naruzhnoy_kanalizatsii_110mm_rtp_ryzhaya2163.jpg"/><Relationship Id="rId312" Type="http://schemas.openxmlformats.org/officeDocument/2006/relationships/image" Target="../media/reviziya_dlya_naruzhnoy_kanalizatsii_110mm_rtp_ryzhaya2164.jpg"/><Relationship Id="rId313" Type="http://schemas.openxmlformats.org/officeDocument/2006/relationships/image" Target="../media/zaglushka_dlya_naruzhnoy_kanalizatsii_110mm_rtp_ryzhaya2165.jpg"/><Relationship Id="rId314" Type="http://schemas.openxmlformats.org/officeDocument/2006/relationships/image" Target="../media/truba_ppr_50kh8_3mm_armirovannaya_alyuminiem_rtp_belaya2166.jpg"/><Relationship Id="rId315" Type="http://schemas.openxmlformats.org/officeDocument/2006/relationships/image" Target="../media/truba_ppr_63kh10_5mm_armirovannaya_alyuminiem_rtp_belaya2167.jpg"/><Relationship Id="rId316" Type="http://schemas.openxmlformats.org/officeDocument/2006/relationships/image" Target="../media/ugolok_ppr_90_d63mm_rtp_belyy2168.jpg"/><Relationship Id="rId317" Type="http://schemas.openxmlformats.org/officeDocument/2006/relationships/image" Target="../media/mufta_perekhodnaya_ppr_50kh32mm_rtp_vnutrennyaya_naruzhnaya_belaya2169.jpg"/><Relationship Id="rId318" Type="http://schemas.openxmlformats.org/officeDocument/2006/relationships/image" Target="../media/mufta_perekhodnaya_ppr_50kh40mm_rtp_vnutrennyaya_naruzhnaya_belaya2170.jpg"/><Relationship Id="rId319" Type="http://schemas.openxmlformats.org/officeDocument/2006/relationships/image" Target="../media/mufta_perekhodnaya_ppr_63kh50mm_rtp_vnutrennyaya_naruzhnaya_belaya2171.jpg"/><Relationship Id="rId320" Type="http://schemas.openxmlformats.org/officeDocument/2006/relationships/image" Target="../media/troynik_perekhodnoy_ppr_63kh50kh63mm_rtp_belyy2172.jpg"/><Relationship Id="rId321" Type="http://schemas.openxmlformats.org/officeDocument/2006/relationships/image" Target="../media/mufta_razemnaya_ppr_25kh1_2_naruzhnaya_rezba_rtp_belaya2173.jpg"/><Relationship Id="rId322" Type="http://schemas.openxmlformats.org/officeDocument/2006/relationships/image" Target="../media/troynik_perekhodnoy_ppr_50kh25kh50mm_rtp_belyy2174.jpg"/><Relationship Id="rId323" Type="http://schemas.openxmlformats.org/officeDocument/2006/relationships/image" Target="../media/mufta_kombinirovannaya_ppr_63kh2_rtp_naruzhnaya_rezba_belaya2175.jpg"/><Relationship Id="rId324" Type="http://schemas.openxmlformats.org/officeDocument/2006/relationships/image" Target="../media/ugolok_ppr_45_d63mm_rtp_belyy2176.jpg"/><Relationship Id="rId325" Type="http://schemas.openxmlformats.org/officeDocument/2006/relationships/image" Target="../media/troynik_ppr_63mm_rtp_belyy2177.jpg"/><Relationship Id="rId326" Type="http://schemas.openxmlformats.org/officeDocument/2006/relationships/image" Target="../media/troynik_perekhodnoy_ppr_50kh40kh50mm_rtp_belyy2178.jpg"/><Relationship Id="rId327" Type="http://schemas.openxmlformats.org/officeDocument/2006/relationships/image" Target="../media/mufta_razemnaya_ppr_63kh2_naruzhnaya_rezba_rtp_belaya2179.jpg"/><Relationship Id="rId328" Type="http://schemas.openxmlformats.org/officeDocument/2006/relationships/image" Target="../media/mufta_razemnaya_ppr_25kh1_2_vnutrennyaya_rezba_rtp_belaya2180.jpg"/><Relationship Id="rId329" Type="http://schemas.openxmlformats.org/officeDocument/2006/relationships/image" Target="../media/mufta_perekhodnaya_ppr_25kh20mm_rtp_vnutrennyaya_vnutrennyaya_belaya2181.jpg"/><Relationship Id="rId330" Type="http://schemas.openxmlformats.org/officeDocument/2006/relationships/image" Target="../media/mufta_perekhodnaya_ppr_32kh20mm_rtp_vnutrennyaya_vnutrennyaya_belaya2182.jpg"/><Relationship Id="rId331" Type="http://schemas.openxmlformats.org/officeDocument/2006/relationships/image" Target="../media/mufta_perekhodnaya_ppr_32kh25mm_rtp_vnutrennyaya_vnutrennyaya_belaya2183.jpg"/><Relationship Id="rId332" Type="http://schemas.openxmlformats.org/officeDocument/2006/relationships/image" Target="../media/mufta_perekhodnaya_ppr_40kh25mm_rtp_vnutrennyaya_vnutrennyaya_belaya2184.jpg"/><Relationship Id="rId333" Type="http://schemas.openxmlformats.org/officeDocument/2006/relationships/image" Target="../media/mufta_perekhodnaya_ppr_40kh32mm_rtp_vnutrennyaya_vnutrennyaya_belaya2185.jpg"/><Relationship Id="rId334" Type="http://schemas.openxmlformats.org/officeDocument/2006/relationships/image" Target="../media/mufta_razemnaya_ppr_32mm_vnutrennyaya_vnutrennyaya_rtp_belaya2186.jpg"/><Relationship Id="rId335" Type="http://schemas.openxmlformats.org/officeDocument/2006/relationships/image" Target="../media/mufta_razemnaya_ppr_40mm_vnutrennyaya_vnutrennyaya_rtp_belaya2187.jpg"/><Relationship Id="rId336" Type="http://schemas.openxmlformats.org/officeDocument/2006/relationships/image" Target="../media/mufta_razemnaya_ppr_20mm_vnutrennyaya_vnutrennyaya_rtp_belaya2188.jpg"/><Relationship Id="rId337" Type="http://schemas.openxmlformats.org/officeDocument/2006/relationships/image" Target="../media/mufta_razemnaya_ppr_25mm_vnutrennyaya_vnutrennyaya_rtp_belaya2189.jpg"/><Relationship Id="rId338" Type="http://schemas.openxmlformats.org/officeDocument/2006/relationships/image" Target="../media/opora_dlya_trub_ppr_50mm_rtp_belaya2190.jpg"/><Relationship Id="rId339" Type="http://schemas.openxmlformats.org/officeDocument/2006/relationships/image" Target="../media/troynik_perekhodnoy_ppr_63kh32kh63mm_rtp_belyy2191.jpg"/><Relationship Id="rId340" Type="http://schemas.openxmlformats.org/officeDocument/2006/relationships/image" Target="../media/zaglushka_ppr_40mm_rtp_belaya2192.jpg"/><Relationship Id="rId341" Type="http://schemas.openxmlformats.org/officeDocument/2006/relationships/image" Target="../media/kran_sharovyy_ppr_50mm_rtp_belyy2193.jpg"/><Relationship Id="rId342" Type="http://schemas.openxmlformats.org/officeDocument/2006/relationships/image" Target="../media/ogolovok_dlya_skvazhiny_osp_90kh125_25mm2194.jpg"/><Relationship Id="rId343" Type="http://schemas.openxmlformats.org/officeDocument/2006/relationships/image" Target="../media/ogolovok_dlya_skvazhiny_osp_90kh125_32mm2195.jpg"/><Relationship Id="rId344" Type="http://schemas.openxmlformats.org/officeDocument/2006/relationships/image" Target="../media/truba_tekhnicheskaya_polietilenovaya_pnd_25kh2_0mm_rtk_100m2196.jpg"/><Relationship Id="rId345" Type="http://schemas.openxmlformats.org/officeDocument/2006/relationships/image" Target="../media/troynik_perekhodnoy_ppr_75kh50kh75mm_rtp_belyy2197.jpg"/><Relationship Id="rId346" Type="http://schemas.openxmlformats.org/officeDocument/2006/relationships/image" Target="../media/truba_steklovolokno_ppr_63kh10_5mm_pn20_rtp_belaya2198.jpg"/><Relationship Id="rId347" Type="http://schemas.openxmlformats.org/officeDocument/2006/relationships/image" Target="../media/truba_ppr_75kh12_5mm_pn20_rtp_belaya2199.jpg"/><Relationship Id="rId348" Type="http://schemas.openxmlformats.org/officeDocument/2006/relationships/image" Target="../media/mufta_soedinitelnaya_ppr_75mm_rtp_belaya2200.jpg"/><Relationship Id="rId349" Type="http://schemas.openxmlformats.org/officeDocument/2006/relationships/image" Target="../media/ugolok_ppr_90_d75mm_rtp_belyy2201.jpg"/><Relationship Id="rId350" Type="http://schemas.openxmlformats.org/officeDocument/2006/relationships/image" Target="../media/mufta_perekhodnaya_ppr_63kh40mm_rtp_vnutrennyaya_naruzhnaya_belaya2202.jpg"/><Relationship Id="rId351" Type="http://schemas.openxmlformats.org/officeDocument/2006/relationships/image" Target="../media/mufta_perekhodnaya_ppr_75kh63mm_rtp_vnutrennyaya_naruzhnaya_belaya2203.jpg"/><Relationship Id="rId352" Type="http://schemas.openxmlformats.org/officeDocument/2006/relationships/image" Target="../media/003000045000664000_12204.jpg"/><Relationship Id="rId353" Type="http://schemas.openxmlformats.org/officeDocument/2006/relationships/image" Target="../media/burt_flantsa_ppr_63mm_rtp_belyy2205.jpg"/><Relationship Id="rId354" Type="http://schemas.openxmlformats.org/officeDocument/2006/relationships/image" Target="../media/burt_flantsa_ppr_75mm_rtp_belyy2206.jpg"/><Relationship Id="rId355" Type="http://schemas.openxmlformats.org/officeDocument/2006/relationships/image" Target="../media/burt_flantsa_ppr_50mm_rtp_belyy2207.jpg"/><Relationship Id="rId356" Type="http://schemas.openxmlformats.org/officeDocument/2006/relationships/image" Target="../media/izolyatsiya_trubnaya_npe_22_6mm2208.jpg"/><Relationship Id="rId357" Type="http://schemas.openxmlformats.org/officeDocument/2006/relationships/image" Target="../media/izolyatsiya_trubnaya_npe_22_9mm2209.jpg"/><Relationship Id="rId358" Type="http://schemas.openxmlformats.org/officeDocument/2006/relationships/image" Target="../media/izolyatsiya_trubnaya_npe_28_6mm2210.jpg"/><Relationship Id="rId359" Type="http://schemas.openxmlformats.org/officeDocument/2006/relationships/image" Target="../media/izolyatsiya_trubnaya_npe_28_9mm2211.jpg"/><Relationship Id="rId360" Type="http://schemas.openxmlformats.org/officeDocument/2006/relationships/image" Target="../media/izolyatsiya_trubnaya_npe_35_6mm2212.jpg"/><Relationship Id="rId361" Type="http://schemas.openxmlformats.org/officeDocument/2006/relationships/image" Target="../media/izolyatsiya_trubnaya_npe_35_9mm2213.jpg"/><Relationship Id="rId362" Type="http://schemas.openxmlformats.org/officeDocument/2006/relationships/image" Target="../media/izolyatsiya_trubnaya_npe_42_9mm2214.jpg"/><Relationship Id="rId363" Type="http://schemas.openxmlformats.org/officeDocument/2006/relationships/image" Target="../media/izolyatsiya_trubnaya_npe_42_13mm2215.jpg"/><Relationship Id="rId364" Type="http://schemas.openxmlformats.org/officeDocument/2006/relationships/image" Target="../media/izolyatsiya_trubnaya_npe_54_9mm2216.jpg"/><Relationship Id="rId365" Type="http://schemas.openxmlformats.org/officeDocument/2006/relationships/image" Target="../media/izolyatsiya_trubnaya_npe_54_13mm2217.jpg"/><Relationship Id="rId366" Type="http://schemas.openxmlformats.org/officeDocument/2006/relationships/image" Target="../media/izolyatsiya_trubnaya_npe_65_9mm2218.jpg"/><Relationship Id="rId367" Type="http://schemas.openxmlformats.org/officeDocument/2006/relationships/image" Target="../media/izolyatsiya_trubnaya_npe_65_13mm2219.jpg"/><Relationship Id="rId368" Type="http://schemas.openxmlformats.org/officeDocument/2006/relationships/image" Target="../media/izolyatsiya_trubnaya_npe_76_9mm2220.jpg"/><Relationship Id="rId369" Type="http://schemas.openxmlformats.org/officeDocument/2006/relationships/image" Target="../media/izolyatsiya_trubnaya_npe_76_13mm2221.jpg"/><Relationship Id="rId370" Type="http://schemas.openxmlformats.org/officeDocument/2006/relationships/image" Target="../media/izolyatsiya_trubnaya_npe_110_9mm2222.jpg"/><Relationship Id="rId371" Type="http://schemas.openxmlformats.org/officeDocument/2006/relationships/image" Target="../media/izolyatsiya_trubnaya_npe_110_13mm2223.jpg"/><Relationship Id="rId372" Type="http://schemas.openxmlformats.org/officeDocument/2006/relationships/image" Target="../media/ugolok_ppr_90_d110mm_rtp_belyy2224.jpg"/><Relationship Id="rId373" Type="http://schemas.openxmlformats.org/officeDocument/2006/relationships/image" Target="../media/burt_flantsa_ppr_110mm_rtp_belyy2225.jpg"/><Relationship Id="rId374" Type="http://schemas.openxmlformats.org/officeDocument/2006/relationships/image" Target="../media/truba_steklovolokno_ppr_75kh12_5mm_pn25_rtp_belaya2226.jpg"/><Relationship Id="rId375" Type="http://schemas.openxmlformats.org/officeDocument/2006/relationships/image" Target="../media/truba_steklovolokno_ppr_110kh18_3mm_pn25_rtp_belaya2227.jpg"/><Relationship Id="rId376" Type="http://schemas.openxmlformats.org/officeDocument/2006/relationships/image" Target="../media/mufta_soedinitelnaya_ppr_110mm_rtp_belaya2228.jpg"/><Relationship Id="rId377" Type="http://schemas.openxmlformats.org/officeDocument/2006/relationships/image" Target="../media/ugolok_ppr_90_d90mm_rtp_belyy2229.jpg"/><Relationship Id="rId378" Type="http://schemas.openxmlformats.org/officeDocument/2006/relationships/image" Target="../media/troynik_ppr_75mm_rtp_belyy2230.jpg"/><Relationship Id="rId379" Type="http://schemas.openxmlformats.org/officeDocument/2006/relationships/image" Target="../media/mufta_perekhodnaya_ppr_75kh50mm_rtp_vnutrennyaya_naruzhnaya_belaya2231.jpg"/><Relationship Id="rId380" Type="http://schemas.openxmlformats.org/officeDocument/2006/relationships/image" Target="../media/mufta_perekhodnaya_ppr_90kh75mm_rtp_vnutrennyaya_naruzhnaya_belaya2232.jpg"/><Relationship Id="rId381" Type="http://schemas.openxmlformats.org/officeDocument/2006/relationships/image" Target="../media/mufta_perekhodnaya_ppr_90kh110mm_rtp_vnutrennyaya_naruzhnaya_belaya2233.jpg"/><Relationship Id="rId382" Type="http://schemas.openxmlformats.org/officeDocument/2006/relationships/image" Target="../media/troynik_perekhodnoy_ppr_75kh63kh75mm_rtp_belyy2234.jpg"/><Relationship Id="rId383" Type="http://schemas.openxmlformats.org/officeDocument/2006/relationships/image" Target="../media/troynik_perekhodnoy_ppr_110kh63kh110mm_rtp_belyy2235.jpg"/><Relationship Id="rId384" Type="http://schemas.openxmlformats.org/officeDocument/2006/relationships/image" Target="../media/flanets_ppr_s_burtom_50mm_rtp_belyy2236.jpg"/><Relationship Id="rId385" Type="http://schemas.openxmlformats.org/officeDocument/2006/relationships/image" Target="../media/flanets_ppr_s_burtom_75mm_rtp_chernyy2237.jpg"/><Relationship Id="rId386" Type="http://schemas.openxmlformats.org/officeDocument/2006/relationships/image" Target="../media/truba_steklovolokno_ppr_90kh15mm_pn20_rtp_belaya2238.jpg"/><Relationship Id="rId387" Type="http://schemas.openxmlformats.org/officeDocument/2006/relationships/image" Target="../media/khomut_na_shpilke_du_87_92_3_metall_m82239.jpg"/><Relationship Id="rId388" Type="http://schemas.openxmlformats.org/officeDocument/2006/relationships/image" Target="../media/kran_sharovyy_pnd_1_2kh1_2_vnutrennyaya_vnutrennyaya_rezba2240.jpg"/><Relationship Id="rId389" Type="http://schemas.openxmlformats.org/officeDocument/2006/relationships/image" Target="../media/ugolok_perekhodnoy_ppr_90_32kh20mm_rtp_vnutrennyaya_vnutrennyaya_belyy2241.jpg"/><Relationship Id="rId390" Type="http://schemas.openxmlformats.org/officeDocument/2006/relationships/image" Target="../media/ugolok_perekhodnoy_ppr_90_32kh25mm_rtp_vnutrennyaya_vnutrennyaya_belyy2242.jpg"/><Relationship Id="rId391" Type="http://schemas.openxmlformats.org/officeDocument/2006/relationships/image" Target="../media/flanets_ppr_s_burtom_63mm_rtp_belyy2243.jpg"/><Relationship Id="rId392" Type="http://schemas.openxmlformats.org/officeDocument/2006/relationships/image" Target="../media/flanets_ppr_s_burtom_110mm_rtp_belyy2244.jpg"/><Relationship Id="rId393" Type="http://schemas.openxmlformats.org/officeDocument/2006/relationships/image" Target="../media/klapan_obratnyy_ppr_20mm_rtp_belyy2245.jpg"/><Relationship Id="rId394" Type="http://schemas.openxmlformats.org/officeDocument/2006/relationships/image" Target="../media/klapan_obratnyy_ppr_25mm_rtp_belyy2246.jpg"/><Relationship Id="rId395" Type="http://schemas.openxmlformats.org/officeDocument/2006/relationships/image" Target="../media/burt_flantsa_ppr_90mm_rtp_belyy2247.jpg"/><Relationship Id="rId396" Type="http://schemas.openxmlformats.org/officeDocument/2006/relationships/image" Target="../media/mufta_soedinitelnaya_ppr_90mm_rtp_belaya2248.jpg"/><Relationship Id="rId397" Type="http://schemas.openxmlformats.org/officeDocument/2006/relationships/image" Target="../media/mufta_kombinirovannaya_ppr_63kh2_rtp_vnutrennyaya_rezba_belyy2249.jpg"/><Relationship Id="rId398" Type="http://schemas.openxmlformats.org/officeDocument/2006/relationships/image" Target="../media/ugolok_perekhodnoy_ppr_90_25kh20mm_rtp_vnutrennyaya_vnutrennyaya_belaya2250.jpg"/><Relationship Id="rId399" Type="http://schemas.openxmlformats.org/officeDocument/2006/relationships/image" Target="../media/003050000000035130_12251.jpg"/><Relationship Id="rId400" Type="http://schemas.openxmlformats.org/officeDocument/2006/relationships/image" Target="../media/003050000000048130_12252.jpg"/><Relationship Id="rId401" Type="http://schemas.openxmlformats.org/officeDocument/2006/relationships/image" Target="../media/003050000000089130_12253.jpg"/><Relationship Id="rId402" Type="http://schemas.openxmlformats.org/officeDocument/2006/relationships/image" Target="../media/troynik_perekhodnoy_ppr_75kh32kh75mm_rtp_belyy2254.jpg"/><Relationship Id="rId403" Type="http://schemas.openxmlformats.org/officeDocument/2006/relationships/image" Target="../media/truba_dlya_vnutrenney_kanalizatsii_maloshumnaya_elite_rtp_50mm_0_25m_1_8mm_belaya2255.jpg"/><Relationship Id="rId404" Type="http://schemas.openxmlformats.org/officeDocument/2006/relationships/image" Target="../media/003010000000001005_12256.jpg"/><Relationship Id="rId405" Type="http://schemas.openxmlformats.org/officeDocument/2006/relationships/image" Target="../media/003010000000001010_12257.jpg"/><Relationship Id="rId406" Type="http://schemas.openxmlformats.org/officeDocument/2006/relationships/image" Target="../media/003010000000001020_12258.jpg"/><Relationship Id="rId407" Type="http://schemas.openxmlformats.org/officeDocument/2006/relationships/image" Target="../media/truba_dlya_vnutrenney_kanalizatsii_maloshumnaya_elite_rtp_110mm_0_25m_3_4mm_belaya2259.jpg"/><Relationship Id="rId408" Type="http://schemas.openxmlformats.org/officeDocument/2006/relationships/image" Target="../media/truba_dlya_vnutrenney_kanalizatsii_maloshumnaya_elite_rtp_110mm_0_5m_3_4mm_belaya2260.jpg"/><Relationship Id="rId409" Type="http://schemas.openxmlformats.org/officeDocument/2006/relationships/image" Target="../media/003010000000001060_12261.jpg"/><Relationship Id="rId410" Type="http://schemas.openxmlformats.org/officeDocument/2006/relationships/image" Target="../media/003010000000001065_12262.jpg"/><Relationship Id="rId411" Type="http://schemas.openxmlformats.org/officeDocument/2006/relationships/image" Target="../media/003010000000001070_12263.jpg"/><Relationship Id="rId412" Type="http://schemas.openxmlformats.org/officeDocument/2006/relationships/image" Target="../media/otvod_50kh30_maloshumnyy_dlya_vnutrenney_kanalizatsii_elitte_rtp_belyy2264.jpg"/><Relationship Id="rId413" Type="http://schemas.openxmlformats.org/officeDocument/2006/relationships/image" Target="../media/otvod_50kh45_maloshumnyy_dlya_vnutrenney_kanalizatsii_elite_rtp_belyy2265.jpg"/><Relationship Id="rId414" Type="http://schemas.openxmlformats.org/officeDocument/2006/relationships/image" Target="../media/otvod_50kh87_maloshumnyy_dlya_vnutrenney_kanalizatsii_elite_rtp_belyy2266.jpg"/><Relationship Id="rId415" Type="http://schemas.openxmlformats.org/officeDocument/2006/relationships/image" Target="../media/003010000000002050_12267.jpg"/><Relationship Id="rId416" Type="http://schemas.openxmlformats.org/officeDocument/2006/relationships/image" Target="../media/003010000000002055_12268.jpg"/><Relationship Id="rId417" Type="http://schemas.openxmlformats.org/officeDocument/2006/relationships/image" Target="../media/otvod_110kh87_maloshumnyy_dlya_vnutrenney_kanalizatsii_elite_rtp_belyy2269.jpg"/><Relationship Id="rId418" Type="http://schemas.openxmlformats.org/officeDocument/2006/relationships/image" Target="../media/troynik_50kh50kh45_maloshumnyy_dlya_vnutrenney_kanalizatsii_elite_rtp_belyy2270.jpg"/><Relationship Id="rId419" Type="http://schemas.openxmlformats.org/officeDocument/2006/relationships/image" Target="../media/troynik_50kh50kh87_maloshumnyy_dlya_vnutrenney_kanalizatsii_elite_rtp_belyy2271.jpg"/><Relationship Id="rId420" Type="http://schemas.openxmlformats.org/officeDocument/2006/relationships/image" Target="../media/troynik_110kh110kh45_maloshumnyy_dlya_vnutrenney_kanalizatsii_elite_rtp_belyy2272.jpg"/><Relationship Id="rId421" Type="http://schemas.openxmlformats.org/officeDocument/2006/relationships/image" Target="../media/troynik_110kh110kh87_maloshumnyy_dlya_vnutrenney_kanalizatsii_elite_rtp_belyy2273.webp"/><Relationship Id="rId422" Type="http://schemas.openxmlformats.org/officeDocument/2006/relationships/image" Target="../media/troynik_110kh50kh45_maloshumnyy_dlya_vnutrenney_kanalizatsii_elite_rtp_belyy2274.jpg"/><Relationship Id="rId423" Type="http://schemas.openxmlformats.org/officeDocument/2006/relationships/image" Target="../media/troynik_110kh50kh87_maloshumnyy_dlya_vnutrenney_kanalizatsii_elite_rtp_belyy2275.jpg"/><Relationship Id="rId424" Type="http://schemas.openxmlformats.org/officeDocument/2006/relationships/image" Target="../media/mufta_50_maloshumnaya_dlya_vnutrenney_kanalizatsii_elite_rtp_belaya2276.jpg"/><Relationship Id="rId425" Type="http://schemas.openxmlformats.org/officeDocument/2006/relationships/image" Target="../media/mufta_110mm_maloshumnaya_dlya_vnutrenney_kanalizatsii_elite_rtp2277.jpg"/><Relationship Id="rId426" Type="http://schemas.openxmlformats.org/officeDocument/2006/relationships/image" Target="../media/perekhod_reduktsiya_110kh50_maloshumnaya_dlya_vnutrenney_kanalizatsii_elite_rtp_belyy2278.jpg"/><Relationship Id="rId427" Type="http://schemas.openxmlformats.org/officeDocument/2006/relationships/image" Target="../media/zaglushka_50_maloshumnaya_dlya_vnutrenney_kanalizatsii_elite_rtp_belaya2279.jpg"/><Relationship Id="rId428" Type="http://schemas.openxmlformats.org/officeDocument/2006/relationships/image" Target="../media/zaglushka_110_maloshumnaya_dlya_vnutrenney_kanalizatsii_elite_rtp_belaya2280.jpg"/><Relationship Id="rId429" Type="http://schemas.openxmlformats.org/officeDocument/2006/relationships/image" Target="../media/003010000000005000_12281.jpg"/><Relationship Id="rId430" Type="http://schemas.openxmlformats.org/officeDocument/2006/relationships/image" Target="../media/khomut_110_dlya_vnutrenney_maloshumnoy_kanalizatsii_elite_rtp_belyy2282.jpg"/><Relationship Id="rId431" Type="http://schemas.openxmlformats.org/officeDocument/2006/relationships/image" Target="../media/reviziya_110_maloshumnaya_dlya_vnutrenney_kanalizatsii_elite_rtp_belaya2283.jpg"/><Relationship Id="rId432" Type="http://schemas.openxmlformats.org/officeDocument/2006/relationships/image" Target="../media/reviziya_50_maloshumnaya_dlya_vnutrenney_kanalizatsii_elite_rtp_belaya2284.jpg"/><Relationship Id="rId433" Type="http://schemas.openxmlformats.org/officeDocument/2006/relationships/image" Target="../media/003010000000003050_12285.jpg"/><Relationship Id="rId434" Type="http://schemas.openxmlformats.org/officeDocument/2006/relationships/image" Target="../media/003010000000003060_12286.jpg"/><Relationship Id="rId435" Type="http://schemas.openxmlformats.org/officeDocument/2006/relationships/image" Target="../media/003010000000003070_12287.jpg"/><Relationship Id="rId436" Type="http://schemas.openxmlformats.org/officeDocument/2006/relationships/image" Target="../media/patrubok_kompensatsionnyy_110_maloshumnyy_dlya_vnutrenney_kanalizatsii_elite_rtp_belyy2288.jpg"/><Relationship Id="rId437" Type="http://schemas.openxmlformats.org/officeDocument/2006/relationships/image" Target="../media/manzheta_110mm_dlya_unitaza2289.jpg"/><Relationship Id="rId438" Type="http://schemas.openxmlformats.org/officeDocument/2006/relationships/image" Target="../media/izolyatsiya_trubnaya_npe_114_13mm_20mp2290.jpg"/><Relationship Id="rId439" Type="http://schemas.openxmlformats.org/officeDocument/2006/relationships/image" Target="../media/mufta_perekhodnaya_ppr_50kh25mm_rtp_vnutrennyaya_naruzhnaya_belaya2291.jpg"/><Relationship Id="rId440" Type="http://schemas.openxmlformats.org/officeDocument/2006/relationships/image" Target="../media/otvod_dlya_naruzhnoy_kanalizatsii_110kh30_rtp_ryzhiy2292.jpg"/><Relationship Id="rId441" Type="http://schemas.openxmlformats.org/officeDocument/2006/relationships/image" Target="../media/troynik_perekhodnoy_ppr_90kh63kh90mm_rtp_belyy2293.jpg"/><Relationship Id="rId442" Type="http://schemas.openxmlformats.org/officeDocument/2006/relationships/image" Target="../media/krestovina_110kh110kh110kh45_maloshumnaya_dlya_vnutrenney_kanalizatsii_elite_rtp_belaya2294.jpg"/><Relationship Id="rId443" Type="http://schemas.openxmlformats.org/officeDocument/2006/relationships/image" Target="../media/khomut_na_shpilke_du_133_144_5_metall_m102295.jpg"/><Relationship Id="rId444" Type="http://schemas.openxmlformats.org/officeDocument/2006/relationships/image" Target="../media/truba_pitevaya_polietilenovaya_pnd_20kh2_0mm_rtk_100m2296.jpg"/><Relationship Id="rId445" Type="http://schemas.openxmlformats.org/officeDocument/2006/relationships/image" Target="../media/troynik_perekhodnoy_ppr_63kh20kh63mm_rtp_belyy2297.jpg"/><Relationship Id="rId446" Type="http://schemas.openxmlformats.org/officeDocument/2006/relationships/image" Target="../media/ugolok_ppr_45_d75mm_rtp_belyy2298.jpg"/><Relationship Id="rId447" Type="http://schemas.openxmlformats.org/officeDocument/2006/relationships/image" Target="../media/flanets_stalnoy_du_65_s_burtom_ppr_75mm2299.jpg"/><Relationship Id="rId448" Type="http://schemas.openxmlformats.org/officeDocument/2006/relationships/image" Target="../media/003050000000089090_12300.jpg"/><Relationship Id="rId449" Type="http://schemas.openxmlformats.org/officeDocument/2006/relationships/image" Target="../media/ventil_dlya_radiatora_uglovoy_ppr_25kh3_4_rtp_belyy2301.jpg"/><Relationship Id="rId450" Type="http://schemas.openxmlformats.org/officeDocument/2006/relationships/image" Target="../media/svarochnyy_apparat_millennium_sapt1063_nasadki_20_63_1000vt2302.jpg"/><Relationship Id="rId451" Type="http://schemas.openxmlformats.org/officeDocument/2006/relationships/image" Target="../media/svarochnyy_apparat_millennium_sapt1563_nasadki_20_63_2000vt2303.jpg"/><Relationship Id="rId452" Type="http://schemas.openxmlformats.org/officeDocument/2006/relationships/image" Target="../media/nozhnitsy_dlya_rezki_millennium_rptu1663_16_63mm2304.jpg"/><Relationship Id="rId453" Type="http://schemas.openxmlformats.org/officeDocument/2006/relationships/image" Target="../media/nozhnitsy_dlya_rezki_millennium_nmtp1642_16_42mm2305.jpg"/><Relationship Id="rId454" Type="http://schemas.openxmlformats.org/officeDocument/2006/relationships/image" Target="../media/nozhnitsy_dlya_rezki_millennium_nptu1642_16_42mm2306.jpg"/><Relationship Id="rId455" Type="http://schemas.openxmlformats.org/officeDocument/2006/relationships/image" Target="../media/otvod_pnd_25kh25kh1_2_s_bokovoy_vnutrenney_rezboy2307.jpg"/><Relationship Id="rId456" Type="http://schemas.openxmlformats.org/officeDocument/2006/relationships/image" Target="../media/otvod_pnd_32kh32kh1_2_s_bokovoy_vnutrenney_rezboy2308.jpg"/><Relationship Id="rId457" Type="http://schemas.openxmlformats.org/officeDocument/2006/relationships/image" Target="../media/truba_pitevaya_polietilenovaya_pnd_32kh3_0mm_rtk_100m2309.jpg"/><Relationship Id="rId458" Type="http://schemas.openxmlformats.org/officeDocument/2006/relationships/image" Target="../media/kran_sharovyy_pnd_1x1_vnutrennyaya_naruzhnaya_rezba2310.jpg"/><Relationship Id="rId459" Type="http://schemas.openxmlformats.org/officeDocument/2006/relationships/image" Target="../media/mufta_perekhodnaya_ppr_63kh32mm_rtp_vnutrennyaya_naruzhnaya_belaya2311.jpg"/><Relationship Id="rId460" Type="http://schemas.openxmlformats.org/officeDocument/2006/relationships/image" Target="../media/troynik_kombinirovannyy_ppr_32kh1_2_rtp_vnutrennyaya_rezba_belyy2312.jpg"/><Relationship Id="rId461" Type="http://schemas.openxmlformats.org/officeDocument/2006/relationships/image" Target="../media/troynik_kombinirovannyy_ppr_32kh3_4_rtp_vnutrennyaya_rezba_belyy2313.jpg"/><Relationship Id="rId462" Type="http://schemas.openxmlformats.org/officeDocument/2006/relationships/image" Target="../media/troynik_kombinirovannyy_ppr_32kh1_rtp_vnutrennyaya_rezba_belyy2314.jpg"/><Relationship Id="rId463" Type="http://schemas.openxmlformats.org/officeDocument/2006/relationships/image" Target="../media/troynik_kombinirovannyy_ppr_32kh1_2_rtp_naruzhnaya_rezba_belyy2315.jpg"/><Relationship Id="rId464" Type="http://schemas.openxmlformats.org/officeDocument/2006/relationships/image" Target="../media/troynik_kombinirovannyy_ppr_32kh3_4_rtp_naruzhnaya_rezba_belyy2316.jpg"/><Relationship Id="rId465" Type="http://schemas.openxmlformats.org/officeDocument/2006/relationships/image" Target="../media/troynik_kombinirovannyy_ppr_32kh1_rtp_naruzhnaya_rezba_belyy2317.jpg"/><Relationship Id="rId466" Type="http://schemas.openxmlformats.org/officeDocument/2006/relationships/image" Target="../media/gofra_dlya_unitaza_mcalpine_mrwc_f23r_230mm2318.jpg"/><Relationship Id="rId467" Type="http://schemas.openxmlformats.org/officeDocument/2006/relationships/image" Target="../media/truba_dlya_vnutrenney_kanalizatsii_maloshumnaya_elite_rtp_110mm_3_0m_3_4mm_belaya2319.jpg"/><Relationship Id="rId468" Type="http://schemas.openxmlformats.org/officeDocument/2006/relationships/image" Target="../media/003050000000060013_12320.jpg"/><Relationship Id="rId469" Type="http://schemas.openxmlformats.org/officeDocument/2006/relationships/image" Target="../media/003000045001300630_12321.jpg"/><Relationship Id="rId470" Type="http://schemas.openxmlformats.org/officeDocument/2006/relationships/image" Target="../media/003050000000022130_12322.jpg"/><Relationship Id="rId471" Type="http://schemas.openxmlformats.org/officeDocument/2006/relationships/image" Target="../media/otvod_40kh45_dlya_vnutrenney_kanalizatsii_rtp_seryy2323.jpg"/><Relationship Id="rId472" Type="http://schemas.openxmlformats.org/officeDocument/2006/relationships/image" Target="../media/otvod_40kh87_dlya_vnutrenney_kanalizatsii_rtp_seryy2324.jpg"/><Relationship Id="rId473" Type="http://schemas.openxmlformats.org/officeDocument/2006/relationships/image" Target="../media/perekhod_reduktsiya_40kh50mm_dlya_vnutrenney_kanalizatsii_rtp_seryy2325.jpg"/><Relationship Id="rId474" Type="http://schemas.openxmlformats.org/officeDocument/2006/relationships/image" Target="../media/troynik_40kh40kh45_dlya_vnutrenney_kanalizatsii_rtp_seryy2326.jpg"/><Relationship Id="rId475" Type="http://schemas.openxmlformats.org/officeDocument/2006/relationships/image" Target="../media/troynik_40kh40kh87_dlya_vnutrenney_kanalizatsii_rtp_seryy2327.jpg"/><Relationship Id="rId476" Type="http://schemas.openxmlformats.org/officeDocument/2006/relationships/image" Target="../media/truba_dlya_vnutrenney_kanalizatsii_40mm_0_25m_1_8mm_rtp_seraya2328.jpg"/><Relationship Id="rId477" Type="http://schemas.openxmlformats.org/officeDocument/2006/relationships/image" Target="../media/truba_dlya_vnutrenney_kanalizatsii_40mm_0_5m_1_8mm_rtp_seraya2329.jpg"/><Relationship Id="rId478" Type="http://schemas.openxmlformats.org/officeDocument/2006/relationships/image" Target="../media/truba_dlya_vnutrenney_kanalizatsii_40mm_1_0m_1_8mm_rtp_seraya2330.jpg"/><Relationship Id="rId479" Type="http://schemas.openxmlformats.org/officeDocument/2006/relationships/image" Target="../media/zaglushka_40mm_dlya_vnutrenney_kanalizatsii_rtp_seraya2331.jpg"/><Relationship Id="rId480" Type="http://schemas.openxmlformats.org/officeDocument/2006/relationships/image" Target="../media/nozhnitsy_dlya_rezki_millennium_usilennye_nptp1642_16_42mm2332.jpg"/><Relationship Id="rId481" Type="http://schemas.openxmlformats.org/officeDocument/2006/relationships/image" Target="../media/filtr_ppr_32mm_vnutrenniy_vnutrenniy_rtp_belyy2333.jpg"/><Relationship Id="rId482" Type="http://schemas.openxmlformats.org/officeDocument/2006/relationships/image" Target="../media/kompensiruyushchaya_petlya_ppr_32mm_rtp_belaya2334.jpg"/><Relationship Id="rId483" Type="http://schemas.openxmlformats.org/officeDocument/2006/relationships/image" Target="../media/manzheta_perekhodnaya_40kh25mm_rezinovaya2335.jpg"/><Relationship Id="rId484" Type="http://schemas.openxmlformats.org/officeDocument/2006/relationships/image" Target="../media/troynik_perekhodnoy_ppr_75kh25kh75mm_rtp_belyy2336.jpg"/><Relationship Id="rId485" Type="http://schemas.openxmlformats.org/officeDocument/2006/relationships/image" Target="../media/truba_dlya_vnutrenney_kanalizatsii_40mm_1_5m_1_8mm_rtp_seraya2337.jpg"/><Relationship Id="rId486" Type="http://schemas.openxmlformats.org/officeDocument/2006/relationships/image" Target="../media/truba_dlya_vnutrenney_kanalizatsii_40mm_2_0m_1_8mm_rtp_seraya2338.jpg"/><Relationship Id="rId487" Type="http://schemas.openxmlformats.org/officeDocument/2006/relationships/image" Target="../media/mufta_perekhodnaya_ppr_40kh50mm_rtp_vnutrennyaya_vnutrennyaya_belaya2339.jpg"/><Relationship Id="rId488" Type="http://schemas.openxmlformats.org/officeDocument/2006/relationships/image" Target="../media/burt_flantsa_ppr_40mm_rtp_belyy2340.jpg"/><Relationship Id="rId489" Type="http://schemas.openxmlformats.org/officeDocument/2006/relationships/image" Target="../media/003010000000060000_12341.jpg"/><Relationship Id="rId490" Type="http://schemas.openxmlformats.org/officeDocument/2006/relationships/image" Target="../media/mufta_razemnaya_ppr_20kh1_2_dlya_radiatora_naruzhnaya_rezba_rtp_belaya2342.jpg"/><Relationship Id="rId491" Type="http://schemas.openxmlformats.org/officeDocument/2006/relationships/image" Target="../media/mufta_razemnaya_ppr_20kh3_4_dlya_radiatora_naruzhnaya_rezba_rtp_belaya2343.jpg"/><Relationship Id="rId492" Type="http://schemas.openxmlformats.org/officeDocument/2006/relationships/image" Target="../media/mufta_razemnaya_ppr_25kh3_4_dlya_radiatora_naruzhnaya_rezba_rtp_belaya2344.jpg"/><Relationship Id="rId493" Type="http://schemas.openxmlformats.org/officeDocument/2006/relationships/image" Target="../media/ugolok_ppr_90_d20mm_vnutrenniy_naruzhnyy_rtp_belyy2345.jpg"/><Relationship Id="rId494" Type="http://schemas.openxmlformats.org/officeDocument/2006/relationships/image" Target="../media/ugolok_ppr_90_d25mm_vnutrenniy_naruzhnyy_rtp_belyy2346.jpg"/><Relationship Id="rId495" Type="http://schemas.openxmlformats.org/officeDocument/2006/relationships/image" Target="../media/ugolok_ppr_90_d32mm_vnutrenniy_naruzhnyy_rtp_belyy2347.jpg"/><Relationship Id="rId496" Type="http://schemas.openxmlformats.org/officeDocument/2006/relationships/image" Target="../media/troynik_kombinirovannyy_ppr_40kh1_1_4_rtp_vnutrennyaya_rezba_belyy2348.jpg"/><Relationship Id="rId497" Type="http://schemas.openxmlformats.org/officeDocument/2006/relationships/image" Target="../media/troynik_kombinirovannyy_ppr_50kh1_1_2_rtp_vnutrennyaya_rezba_belyy2349.jpg"/><Relationship Id="rId498" Type="http://schemas.openxmlformats.org/officeDocument/2006/relationships/image" Target="../media/troynik_kombinirovannyy_ppr_40kh1_1_4_rtp_naruzhnaya_rezba_belyy2350.jpg"/><Relationship Id="rId499" Type="http://schemas.openxmlformats.org/officeDocument/2006/relationships/image" Target="../media/troynik_kombinirovannyy_ppr_50kh1_1_2_rtp_naruzhnaya_rezba_belyy2351.jpg"/><Relationship Id="rId500" Type="http://schemas.openxmlformats.org/officeDocument/2006/relationships/image" Target="../media/troynik_perekhodnoy_ppr_20kh25kh20mm_rtp_belyy2352.jpg"/><Relationship Id="rId501" Type="http://schemas.openxmlformats.org/officeDocument/2006/relationships/image" Target="../media/troynik_perekhodnoy_ppr_25kh20kh20mm_rtp_belyy2353.jpg"/><Relationship Id="rId502" Type="http://schemas.openxmlformats.org/officeDocument/2006/relationships/image" Target="../media/troynik_perekhodnoy_ppr_25kh25kh20mm_rtp_belyy2354.jpg"/><Relationship Id="rId503" Type="http://schemas.openxmlformats.org/officeDocument/2006/relationships/image" Target="../media/troynik_perekhodnoy_ppr_25kh32kh25mm_rtp_belyy2355.jpg"/><Relationship Id="rId504" Type="http://schemas.openxmlformats.org/officeDocument/2006/relationships/image" Target="../media/troynik_perekhodnoy_ppr_32kh20kh25mm_rtp_belyy2356.jpg"/><Relationship Id="rId505" Type="http://schemas.openxmlformats.org/officeDocument/2006/relationships/image" Target="../media/troynik_perekhodnoy_ppr_32kh32kh25mm_rtp_belyy2357.jpg"/><Relationship Id="rId506" Type="http://schemas.openxmlformats.org/officeDocument/2006/relationships/image" Target="../media/khomut_na_shpilke_du_54_58_1_3_4_metall_m82358.jpg"/><Relationship Id="rId507" Type="http://schemas.openxmlformats.org/officeDocument/2006/relationships/image" Target="../media/003030000017003215_12359.jpg"/><Relationship Id="rId508" Type="http://schemas.openxmlformats.org/officeDocument/2006/relationships/image" Target="../media/003030000017003220_12360.jpg"/><Relationship Id="rId509" Type="http://schemas.openxmlformats.org/officeDocument/2006/relationships/image" Target="../media/003030000017005025_12361.jpg"/><Relationship Id="rId510" Type="http://schemas.openxmlformats.org/officeDocument/2006/relationships/image" Target="../media/003030000017005015_12362.jpg"/><Relationship Id="rId511" Type="http://schemas.openxmlformats.org/officeDocument/2006/relationships/image" Target="../media/003030000017005020_12363.jpg"/><Relationship Id="rId512" Type="http://schemas.openxmlformats.org/officeDocument/2006/relationships/image" Target="../media/sedelka_pe_obzhimnaya_63kh1_2_s_vnutrenney_rezboy_poelsan_usilennaya_4_bolta2364.jpg"/><Relationship Id="rId513" Type="http://schemas.openxmlformats.org/officeDocument/2006/relationships/image" Target="../media/sedelka_pe_obzhimnaya_63kh1_s_vnutrenney_rezboy_poelsan_usilennaya_4_bolta2365.jpg"/><Relationship Id="rId514" Type="http://schemas.openxmlformats.org/officeDocument/2006/relationships/image" Target="../media/sedelka_pe_obzhimnaya_63kh3_4_s_vnutrenney_rezboy_poelsan_usilennaya_4_bolta2366.jpg"/><Relationship Id="rId515" Type="http://schemas.openxmlformats.org/officeDocument/2006/relationships/image" Target="../media/sedelka_pe_obzhimnaya_75kh1_s_vnutrenney_rezboy_poelsan_usilennaya_4_bolta2367.jpg"/><Relationship Id="rId516" Type="http://schemas.openxmlformats.org/officeDocument/2006/relationships/image" Target="../media/sedelka_pe_obzhimnaya_75kh1_2_s_vnutrenney_rezboy_poelsan_usilennaya_4_bolta2368.jpg"/><Relationship Id="rId517" Type="http://schemas.openxmlformats.org/officeDocument/2006/relationships/image" Target="../media/sedelka_pe_obzhimnaya_75kh3_4_s_vnutrenney_rezboy_poelsan_usilennaya_4_bolta2369.jpg"/><Relationship Id="rId518" Type="http://schemas.openxmlformats.org/officeDocument/2006/relationships/image" Target="../media/sedelka_pe_obzhimnaya_90kh3_4_s_vnutrenney_rezboy_poelsan_usilennaya_4_bolta2370.jpg"/><Relationship Id="rId519" Type="http://schemas.openxmlformats.org/officeDocument/2006/relationships/image" Target="../media/sedelka_pe_obzhimnaya_90kh1_s_vnutrenney_rezboy_poelsan_usilennaya_4_bolta2371.jpg"/><Relationship Id="rId520" Type="http://schemas.openxmlformats.org/officeDocument/2006/relationships/image" Target="../media/ogolovok_dlya_skvazhiny_osp_128kh168_32mm2372.jpg"/><Relationship Id="rId521" Type="http://schemas.openxmlformats.org/officeDocument/2006/relationships/image" Target="../media/manzheta_perekhodnaya_50kh25mm_rezinovaya_belaya_trekhlepestkovaya2373.jpg"/><Relationship Id="rId522" Type="http://schemas.openxmlformats.org/officeDocument/2006/relationships/image" Target="../media/manzheta_perekhodnaya_50kh40mm_rezinovaya_belaya_trekhlepestkovaya2374.jpg"/><Relationship Id="rId523" Type="http://schemas.openxmlformats.org/officeDocument/2006/relationships/image" Target="../media/truba_steklovolokno_ppr_20x2_8mm_pn20_rtp_belaya2375.jpg"/><Relationship Id="rId524" Type="http://schemas.openxmlformats.org/officeDocument/2006/relationships/image" Target="../media/truba_steklovolokno_ppr_25kh3_5mm_pn20_rtp_belaya2376.jpg"/><Relationship Id="rId525" Type="http://schemas.openxmlformats.org/officeDocument/2006/relationships/image" Target="../media/truba_steklovolokno_ppr_32kh4_4mm_pn20_rtp_belaya2377.jpg"/><Relationship Id="rId526" Type="http://schemas.openxmlformats.org/officeDocument/2006/relationships/image" Target="../media/truba_steklovolokno_ppr_40kh5_5mm_pn20_rtp_belaya2378.jpg"/><Relationship Id="rId527" Type="http://schemas.openxmlformats.org/officeDocument/2006/relationships/image" Target="../media/003050000000028130_12379.jpg"/><Relationship Id="rId528" Type="http://schemas.openxmlformats.org/officeDocument/2006/relationships/image" Target="../media/kran_sharovyy_plastikovyy_1_2_gayka_gayka_belyy2380.jpg"/><Relationship Id="rId529" Type="http://schemas.openxmlformats.org/officeDocument/2006/relationships/image" Target="../media/kran_sharovyy_plastikovyy_3_4_gayka_gayka_belyy2381.jpg"/><Relationship Id="rId530" Type="http://schemas.openxmlformats.org/officeDocument/2006/relationships/image" Target="../media/kran_sharovyy_plastikovyy_1_gayka_gayka_belyy2382.jpg"/><Relationship Id="rId531" Type="http://schemas.openxmlformats.org/officeDocument/2006/relationships/image" Target="../media/kran_sharovyy_plastikovyy_1_2_gayka_shtutser_seryy2383.jpg"/><Relationship Id="rId532" Type="http://schemas.openxmlformats.org/officeDocument/2006/relationships/image" Target="../media/kran_sharovyy_plastikovyy_3_4_gayka_shtutser_seryy2384.jpg"/><Relationship Id="rId533" Type="http://schemas.openxmlformats.org/officeDocument/2006/relationships/image" Target="../media/kran_sharovyy_plastikovyy_1_gayka_shtutser_seryy2385.jpg"/><Relationship Id="rId534" Type="http://schemas.openxmlformats.org/officeDocument/2006/relationships/image" Target="../media/003030000006252510_12386.jpg"/><Relationship Id="rId535" Type="http://schemas.openxmlformats.org/officeDocument/2006/relationships/image" Target="../media/truba_dlya_naruzhnoy_kanalizatsii_160mm_0_5m_4_9mm_rtp_ryzhaya2387.jpg"/><Relationship Id="rId536" Type="http://schemas.openxmlformats.org/officeDocument/2006/relationships/image" Target="../media/truba_dlya_naruzhnoy_kanalizatsii_160mm_1_0m_4_9mm_rtp_ryzhaya2388.jpg"/><Relationship Id="rId537" Type="http://schemas.openxmlformats.org/officeDocument/2006/relationships/image" Target="../media/truba_dlya_naruzhnoy_kanalizatsii_160mm_2_0m_4_9mm_rtp_ryzhaya2389.jpg"/><Relationship Id="rId538" Type="http://schemas.openxmlformats.org/officeDocument/2006/relationships/image" Target="../media/truba_dlya_naruzhnoy_kanalizatsii_160mm_3_0m_4_9mm_rtp_ryzhaya2390.jpg"/><Relationship Id="rId539" Type="http://schemas.openxmlformats.org/officeDocument/2006/relationships/image" Target="../media/otvod_dlya_naruzhnoy_kanalizatsii_160kh30_rtp_ryzhiy2391.jpg"/><Relationship Id="rId540" Type="http://schemas.openxmlformats.org/officeDocument/2006/relationships/image" Target="../media/otvod_dlya_naruzhnoy_kanalizatsii_160kh45_rtp_ryzhiy2392.jpg"/><Relationship Id="rId541" Type="http://schemas.openxmlformats.org/officeDocument/2006/relationships/image" Target="../media/otvod_dlya_naruzhnoy_kanalizatsii_160kh87_rtp_ryzhiy2393.jpg"/><Relationship Id="rId542" Type="http://schemas.openxmlformats.org/officeDocument/2006/relationships/image" Target="../media/troynik_dlya_naruzhnoy_kanalizatsii_160kh160kh45_rtp_ryzhiy2394.jpg"/><Relationship Id="rId543" Type="http://schemas.openxmlformats.org/officeDocument/2006/relationships/image" Target="../media/troynik_dlya_naruzhnoy_kanalizatsii_160kh160kh87_rtp_ryzhiy2395.jpg"/><Relationship Id="rId544" Type="http://schemas.openxmlformats.org/officeDocument/2006/relationships/image" Target="../media/troynik_dlya_naruzhnoy_kanalizatsii_160kh110kh45_rtp_ryzhiy2396.jpg"/><Relationship Id="rId545" Type="http://schemas.openxmlformats.org/officeDocument/2006/relationships/image" Target="../media/troynik_dlya_naruzhnoy_kanalizatsii_160kh110kh87_rtp_ryzhiy2397.jpg"/><Relationship Id="rId546" Type="http://schemas.openxmlformats.org/officeDocument/2006/relationships/image" Target="../media/mufta_dlya_naruzhnoy_kanalizatsii_160mm_rtp_ryzhaya2398.jpg"/><Relationship Id="rId547" Type="http://schemas.openxmlformats.org/officeDocument/2006/relationships/image" Target="../media/reviziya_dlya_naruzhnoy_kanalizatsii_160mm_rtp_ryzhaya2399.jpg"/><Relationship Id="rId548" Type="http://schemas.openxmlformats.org/officeDocument/2006/relationships/image" Target="../media/zaglushka_dlya_naruzhnoy_kanalizatsii_160mm_rtp_ryzhaya2400.jpg"/><Relationship Id="rId549" Type="http://schemas.openxmlformats.org/officeDocument/2006/relationships/image" Target="../media/perekhod_reduktsiya_160kh110mm_dlya_naruzhnoy_kanalizatsii_rtp_ryzhiy2401.jpg"/><Relationship Id="rId550" Type="http://schemas.openxmlformats.org/officeDocument/2006/relationships/image" Target="../media/troynik_perekhodnoy_ppr_90kh32kh90mm_rtp_belyy2402.jpg"/><Relationship Id="rId551" Type="http://schemas.openxmlformats.org/officeDocument/2006/relationships/image" Target="../media/mufta_pnd_perekhodnaya_20kh1_2_s_vnutrenney_rezboy2403.jpg"/><Relationship Id="rId552" Type="http://schemas.openxmlformats.org/officeDocument/2006/relationships/image" Target="../media/mufta_pnd_perekhodnaya_20kh3_4_s_vnutrenney_rezboy2404.jpg"/><Relationship Id="rId553" Type="http://schemas.openxmlformats.org/officeDocument/2006/relationships/image" Target="../media/mufta_pnd_perekhodnaya_20kh1_2_s_naruzhnoy_rezboy2405.jpg"/><Relationship Id="rId554" Type="http://schemas.openxmlformats.org/officeDocument/2006/relationships/image" Target="../media/mufta_pnd_perekhodnaya_20kh3_4_s_naruzhnoy_rezboy2406.jpg"/><Relationship Id="rId555" Type="http://schemas.openxmlformats.org/officeDocument/2006/relationships/image" Target="../media/mufta_pnd_soedinitelnaya_20kh202407.jpg"/><Relationship Id="rId556" Type="http://schemas.openxmlformats.org/officeDocument/2006/relationships/image" Target="../media/mufta_pnd_soedinitelnaya_20kh252408.jpg"/><Relationship Id="rId557" Type="http://schemas.openxmlformats.org/officeDocument/2006/relationships/image" Target="../media/otvod_pnd_202409.jpg"/><Relationship Id="rId558" Type="http://schemas.openxmlformats.org/officeDocument/2006/relationships/image" Target="../media/otvod_pnd_20kh252410.jpg"/><Relationship Id="rId559" Type="http://schemas.openxmlformats.org/officeDocument/2006/relationships/image" Target="../media/003030000006201500_12411.jpg"/><Relationship Id="rId560" Type="http://schemas.openxmlformats.org/officeDocument/2006/relationships/image" Target="../media/otvod_pnd_20kh3_4_s_vnutrenney_rezboy2412.jpg"/><Relationship Id="rId561" Type="http://schemas.openxmlformats.org/officeDocument/2006/relationships/image" Target="../media/otvod_pnd_20kh1_2_s_naruzhnoy_rezboy2413.jpg"/><Relationship Id="rId562" Type="http://schemas.openxmlformats.org/officeDocument/2006/relationships/image" Target="../media/otvod_pnd_20kh3_4_s_naruzhnoy_rezboy2414.jpg"/><Relationship Id="rId563" Type="http://schemas.openxmlformats.org/officeDocument/2006/relationships/image" Target="../media/troynik_pnd_202415.jpg"/><Relationship Id="rId564" Type="http://schemas.openxmlformats.org/officeDocument/2006/relationships/image" Target="../media/troynik_perekhodnoy_pnd_20kh1_2_kh20_s_vnutrenney_rezboy2416.jpg"/><Relationship Id="rId565" Type="http://schemas.openxmlformats.org/officeDocument/2006/relationships/image" Target="../media/troynik_perekhodnoy_pnd_20kh3_4_kh20_s_vnutrenney_rezboy2417.jpg"/><Relationship Id="rId566" Type="http://schemas.openxmlformats.org/officeDocument/2006/relationships/image" Target="../media/troynik_perekhodnoy_pnd_20kh1_2_kh20_s_naruzhnoy_rezboy2418.jpg"/><Relationship Id="rId567" Type="http://schemas.openxmlformats.org/officeDocument/2006/relationships/image" Target="../media/troynik_perekhodnoy_pnd_20kh3_4_kh20_s_naruzhnoy_rezboy2419.jpg"/><Relationship Id="rId568" Type="http://schemas.openxmlformats.org/officeDocument/2006/relationships/image" Target="../media/zaglushka_pnd_202420.jpg"/><Relationship Id="rId569" Type="http://schemas.openxmlformats.org/officeDocument/2006/relationships/image" Target="../media/mufta_perekhodnaya_ppr_90kh63mm_rtp_vnutrennyaya_naruzhnaya_belaya2421.jpg"/><Relationship Id="rId570" Type="http://schemas.openxmlformats.org/officeDocument/2006/relationships/image" Target="../media/kran_sharovyy_pnd_202422.jpg"/><Relationship Id="rId571" Type="http://schemas.openxmlformats.org/officeDocument/2006/relationships/image" Target="../media/uplotnitelnoe_koltso_dlya_pnd_fitingov_du_202423.jpg"/><Relationship Id="rId572" Type="http://schemas.openxmlformats.org/officeDocument/2006/relationships/image" Target="../media/kran_vodorazbornyy_du_15_plastikovyy2424.jpg"/><Relationship Id="rId573" Type="http://schemas.openxmlformats.org/officeDocument/2006/relationships/image" Target="../media/003000045001840001_12425.jpg"/><Relationship Id="rId574" Type="http://schemas.openxmlformats.org/officeDocument/2006/relationships/image" Target="../media/003000045001840002_12426.jpg"/><Relationship Id="rId575" Type="http://schemas.openxmlformats.org/officeDocument/2006/relationships/image" Target="../media/003000045001840003_12427.jpg"/><Relationship Id="rId576" Type="http://schemas.openxmlformats.org/officeDocument/2006/relationships/image" Target="../media/troynik_ppr_90mm_rtp_belyy2428.jpg"/><Relationship Id="rId577" Type="http://schemas.openxmlformats.org/officeDocument/2006/relationships/image" Target="../media/nasadka_na_svarochnyy_apparat_ws_20_valfex2429.jpg"/><Relationship Id="rId578" Type="http://schemas.openxmlformats.org/officeDocument/2006/relationships/image" Target="../media/nasadka_na_svarochnyy_apparat_ws_25_valfex2430.jpg"/><Relationship Id="rId579" Type="http://schemas.openxmlformats.org/officeDocument/2006/relationships/image" Target="../media/nozhnitsy_dlya_rezki_ultima_16_422431.jpg"/><Relationship Id="rId580" Type="http://schemas.openxmlformats.org/officeDocument/2006/relationships/image" Target="../media/003000045000675900_12432.jpg"/><Relationship Id="rId581" Type="http://schemas.openxmlformats.org/officeDocument/2006/relationships/image" Target="../media/003000045001900068_12433.jpg"/><Relationship Id="rId582" Type="http://schemas.openxmlformats.org/officeDocument/2006/relationships/image" Target="../media/003000045001500205_12434.jpg"/><Relationship Id="rId583" Type="http://schemas.openxmlformats.org/officeDocument/2006/relationships/image" Target="../media/003000045001500255_12435.jpg"/><Relationship Id="rId584" Type="http://schemas.openxmlformats.org/officeDocument/2006/relationships/image" Target="../media/003000045001500325_12436.jpg"/><Relationship Id="rId585" Type="http://schemas.openxmlformats.org/officeDocument/2006/relationships/image" Target="../media/003000045001500405_12437.jpg"/><Relationship Id="rId586" Type="http://schemas.openxmlformats.org/officeDocument/2006/relationships/image" Target="../media/000560000000006840_12438.jpg"/><Relationship Id="rId587" Type="http://schemas.openxmlformats.org/officeDocument/2006/relationships/image" Target="../media/000560000000006890_12439.jpg"/><Relationship Id="rId588" Type="http://schemas.openxmlformats.org/officeDocument/2006/relationships/image" Target="../media/truba_pitevaya_polietilenovaya_pnd_20kh2_0mm_200m_neoplast2440.jpg"/><Relationship Id="rId589" Type="http://schemas.openxmlformats.org/officeDocument/2006/relationships/image" Target="../media/manzheta_perekhodnaya_40kh25mm_rezinovaya_belaya_trekhlepestkovaya2441.jpg"/><Relationship Id="rId590" Type="http://schemas.openxmlformats.org/officeDocument/2006/relationships/image" Target="../media/manzheta_perekhodnaya_50kh32mm_rezinovaya_belaya_trekhlepestkovaya2442.jpg"/><Relationship Id="rId591" Type="http://schemas.openxmlformats.org/officeDocument/2006/relationships/image" Target="../media/003010000000070055_12443.jpg"/><Relationship Id="rId592" Type="http://schemas.openxmlformats.org/officeDocument/2006/relationships/image" Target="../media/003010000000070065_12444.jpg"/><Relationship Id="rId593" Type="http://schemas.openxmlformats.org/officeDocument/2006/relationships/image" Target="../media/003010000000070075_12445.jpg"/><Relationship Id="rId594" Type="http://schemas.openxmlformats.org/officeDocument/2006/relationships/image" Target="../media/003010000000070085_12446.jpg"/><Relationship Id="rId595" Type="http://schemas.openxmlformats.org/officeDocument/2006/relationships/image" Target="../media/003010000000080120_12447.jpg"/><Relationship Id="rId596" Type="http://schemas.openxmlformats.org/officeDocument/2006/relationships/image" Target="../media/003010000000080140_12448.jpg"/><Relationship Id="rId597" Type="http://schemas.openxmlformats.org/officeDocument/2006/relationships/image" Target="../media/003010000000080160_12449.jpg"/><Relationship Id="rId598" Type="http://schemas.openxmlformats.org/officeDocument/2006/relationships/image" Target="../media/003010000000080100_12450.jpg"/><Relationship Id="rId599" Type="http://schemas.openxmlformats.org/officeDocument/2006/relationships/image" Target="../media/003000045000725250_12451.jpg"/><Relationship Id="rId600" Type="http://schemas.openxmlformats.org/officeDocument/2006/relationships/image" Target="../media/003000045001220325_12452.jpg"/><Relationship Id="rId601" Type="http://schemas.openxmlformats.org/officeDocument/2006/relationships/image" Target="../media/003000045001220600_12453.jpg"/><Relationship Id="rId602" Type="http://schemas.openxmlformats.org/officeDocument/2006/relationships/image" Target="../media/003000045001846020_12454.jpg"/><Relationship Id="rId603" Type="http://schemas.openxmlformats.org/officeDocument/2006/relationships/image" Target="../media/003010000000020075_12455.jpg"/><Relationship Id="rId604" Type="http://schemas.openxmlformats.org/officeDocument/2006/relationships/image" Target="../media/003010000000020095_12456.jpeg"/><Relationship Id="rId605" Type="http://schemas.openxmlformats.org/officeDocument/2006/relationships/image" Target="../media/003010000000030025_12457.jpg"/><Relationship Id="rId606" Type="http://schemas.openxmlformats.org/officeDocument/2006/relationships/image" Target="../media/003010000000030055_12458.jpg"/><Relationship Id="rId607" Type="http://schemas.openxmlformats.org/officeDocument/2006/relationships/image" Target="../media/003010000000030065_12459.jpg"/><Relationship Id="rId608" Type="http://schemas.openxmlformats.org/officeDocument/2006/relationships/image" Target="../media/003010000000030068_12460.jpg"/><Relationship Id="rId609" Type="http://schemas.openxmlformats.org/officeDocument/2006/relationships/image" Target="../media/003010000000030078_12461.jpeg"/><Relationship Id="rId610" Type="http://schemas.openxmlformats.org/officeDocument/2006/relationships/image" Target="../media/003010000000060015_12462.jpg"/><Relationship Id="rId611" Type="http://schemas.openxmlformats.org/officeDocument/2006/relationships/image" Target="../media/000560000000006815_12463.jpg"/><Relationship Id="rId612" Type="http://schemas.openxmlformats.org/officeDocument/2006/relationships/image" Target="../media/004300000030004715_12464.jpg"/><Relationship Id="rId613" Type="http://schemas.openxmlformats.org/officeDocument/2006/relationships/image" Target="../media/004300000030004717_12465.jpg"/><Relationship Id="rId614" Type="http://schemas.openxmlformats.org/officeDocument/2006/relationships/image" Target="../media/003000045000020755_12466.jpg"/><Relationship Id="rId615" Type="http://schemas.openxmlformats.org/officeDocument/2006/relationships/image" Target="../media/003000000000001130_12467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</xdr:colOff>
      <xdr:row>0</xdr:row>
      <xdr:rowOff>104775</xdr:rowOff>
    </xdr:from>
    <xdr:ext cx="6591300" cy="590550"/>
    <xdr:pic>
      <xdr:nvPicPr>
        <xdr:cNvPr id="1" name="Рисунок 2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</xdr:row>
      <xdr:rowOff>95250</xdr:rowOff>
    </xdr:from>
    <xdr:ext cx="1238250" cy="1238250"/>
    <xdr:pic>
      <xdr:nvPicPr>
        <xdr:cNvPr id="2" name="Труба PPR 20х3.4мм PN20 РТП белая" descr="0287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</xdr:row>
      <xdr:rowOff>95250</xdr:rowOff>
    </xdr:from>
    <xdr:ext cx="1238250" cy="1238250"/>
    <xdr:pic>
      <xdr:nvPicPr>
        <xdr:cNvPr id="3" name="Труба PPR 25х4.2мм PN20 РТП белая" descr="02874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</xdr:row>
      <xdr:rowOff>95250</xdr:rowOff>
    </xdr:from>
    <xdr:ext cx="1238250" cy="1238250"/>
    <xdr:pic>
      <xdr:nvPicPr>
        <xdr:cNvPr id="4" name="Труба PPR 32х5.4мм PN20 РТП белая" descr="02875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</xdr:row>
      <xdr:rowOff>95250</xdr:rowOff>
    </xdr:from>
    <xdr:ext cx="1238250" cy="1238250"/>
    <xdr:pic>
      <xdr:nvPicPr>
        <xdr:cNvPr id="5" name="Труба PPR 40х6.7мм PN20 РТП белая" descr="02876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</xdr:row>
      <xdr:rowOff>95250</xdr:rowOff>
    </xdr:from>
    <xdr:ext cx="1238250" cy="1238250"/>
    <xdr:pic>
      <xdr:nvPicPr>
        <xdr:cNvPr id="6" name="Муфта соединительная PPR 20мм РТП белая" descr="02877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</xdr:row>
      <xdr:rowOff>95250</xdr:rowOff>
    </xdr:from>
    <xdr:ext cx="1238250" cy="1238250"/>
    <xdr:pic>
      <xdr:nvPicPr>
        <xdr:cNvPr id="7" name="Муфта соединительная PPR 25мм РТП белая" descr="02878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</xdr:row>
      <xdr:rowOff>95250</xdr:rowOff>
    </xdr:from>
    <xdr:ext cx="1238250" cy="1238250"/>
    <xdr:pic>
      <xdr:nvPicPr>
        <xdr:cNvPr id="8" name="Муфта соединительная PPR 32мм РТП белая" descr="02879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</xdr:row>
      <xdr:rowOff>95250</xdr:rowOff>
    </xdr:from>
    <xdr:ext cx="1238250" cy="1238250"/>
    <xdr:pic>
      <xdr:nvPicPr>
        <xdr:cNvPr id="9" name="Муфта соединительная PPR 40мм РТП белая" descr="02880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</xdr:row>
      <xdr:rowOff>95250</xdr:rowOff>
    </xdr:from>
    <xdr:ext cx="1238250" cy="1238250"/>
    <xdr:pic>
      <xdr:nvPicPr>
        <xdr:cNvPr id="10" name="Уголок PPR 90* D20мм РТП белый" descr="02881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</xdr:row>
      <xdr:rowOff>95250</xdr:rowOff>
    </xdr:from>
    <xdr:ext cx="1238250" cy="1238250"/>
    <xdr:pic>
      <xdr:nvPicPr>
        <xdr:cNvPr id="11" name="Уголок PPR 90* D25мм РТП белый" descr="02882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</xdr:row>
      <xdr:rowOff>95250</xdr:rowOff>
    </xdr:from>
    <xdr:ext cx="1238250" cy="1238250"/>
    <xdr:pic>
      <xdr:nvPicPr>
        <xdr:cNvPr id="12" name="Уголок PPR 90* D32мм РТП белый" descr="02883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</xdr:row>
      <xdr:rowOff>95250</xdr:rowOff>
    </xdr:from>
    <xdr:ext cx="1238250" cy="1238250"/>
    <xdr:pic>
      <xdr:nvPicPr>
        <xdr:cNvPr id="13" name="Уголок PPR 90* D40мм РТП белый" descr="02884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26</xdr:row>
      <xdr:rowOff>95250</xdr:rowOff>
    </xdr:from>
    <xdr:ext cx="1238250" cy="1238250"/>
    <xdr:pic>
      <xdr:nvPicPr>
        <xdr:cNvPr id="14" name="Уголок PPR 45* D20мм РТП белый" descr="02885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27</xdr:row>
      <xdr:rowOff>95250</xdr:rowOff>
    </xdr:from>
    <xdr:ext cx="1238250" cy="1238250"/>
    <xdr:pic>
      <xdr:nvPicPr>
        <xdr:cNvPr id="15" name="Уголок PPR 45* D25мм РТП белый" descr="02886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28</xdr:row>
      <xdr:rowOff>95250</xdr:rowOff>
    </xdr:from>
    <xdr:ext cx="1238250" cy="1238250"/>
    <xdr:pic>
      <xdr:nvPicPr>
        <xdr:cNvPr id="16" name="Уголок PPR 45* D32мм РТП белый" descr="02887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29</xdr:row>
      <xdr:rowOff>95250</xdr:rowOff>
    </xdr:from>
    <xdr:ext cx="1238250" cy="1238250"/>
    <xdr:pic>
      <xdr:nvPicPr>
        <xdr:cNvPr id="17" name="Уголок PPR 45* D40мм РТП белый" descr="02888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30</xdr:row>
      <xdr:rowOff>95250</xdr:rowOff>
    </xdr:from>
    <xdr:ext cx="1238250" cy="1238250"/>
    <xdr:pic>
      <xdr:nvPicPr>
        <xdr:cNvPr id="18" name="Тройник PPR 20мм РТП белый" descr="02889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31</xdr:row>
      <xdr:rowOff>95250</xdr:rowOff>
    </xdr:from>
    <xdr:ext cx="1238250" cy="1238250"/>
    <xdr:pic>
      <xdr:nvPicPr>
        <xdr:cNvPr id="19" name="Тройник PPR 25мм РТП белый" descr="02890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32</xdr:row>
      <xdr:rowOff>95250</xdr:rowOff>
    </xdr:from>
    <xdr:ext cx="1238250" cy="1238250"/>
    <xdr:pic>
      <xdr:nvPicPr>
        <xdr:cNvPr id="20" name="Тройник PPR 32мм РТП белый" descr="02891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33</xdr:row>
      <xdr:rowOff>95250</xdr:rowOff>
    </xdr:from>
    <xdr:ext cx="1238250" cy="1238250"/>
    <xdr:pic>
      <xdr:nvPicPr>
        <xdr:cNvPr id="21" name="Тройник PPR 40мм РТП белый" descr="02892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34</xdr:row>
      <xdr:rowOff>95250</xdr:rowOff>
    </xdr:from>
    <xdr:ext cx="1238250" cy="1238250"/>
    <xdr:pic>
      <xdr:nvPicPr>
        <xdr:cNvPr id="22" name="Муфта переходная PPR 25х20мм РТП внутренняя/наружная белая" descr="02893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35</xdr:row>
      <xdr:rowOff>95250</xdr:rowOff>
    </xdr:from>
    <xdr:ext cx="1238250" cy="1238250"/>
    <xdr:pic>
      <xdr:nvPicPr>
        <xdr:cNvPr id="23" name="Муфта переходная PPR 32х20мм РТП внутренняя/наружная белая" descr="02894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36</xdr:row>
      <xdr:rowOff>95250</xdr:rowOff>
    </xdr:from>
    <xdr:ext cx="1238250" cy="1238250"/>
    <xdr:pic>
      <xdr:nvPicPr>
        <xdr:cNvPr id="24" name="Муфта переходная PPR 32х25мм РТП внутренняя/наружная белая" descr="02895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37</xdr:row>
      <xdr:rowOff>95250</xdr:rowOff>
    </xdr:from>
    <xdr:ext cx="1238250" cy="1238250"/>
    <xdr:pic>
      <xdr:nvPicPr>
        <xdr:cNvPr id="25" name="Муфта переходная PPR 40х32мм РТП внутренняя/наружная белая" descr="02896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38</xdr:row>
      <xdr:rowOff>95250</xdr:rowOff>
    </xdr:from>
    <xdr:ext cx="1238250" cy="1238250"/>
    <xdr:pic>
      <xdr:nvPicPr>
        <xdr:cNvPr id="26" name="Тройник переходной PPR 25х20х25мм РТП белый" descr="02897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39</xdr:row>
      <xdr:rowOff>95250</xdr:rowOff>
    </xdr:from>
    <xdr:ext cx="1238250" cy="1238250"/>
    <xdr:pic>
      <xdr:nvPicPr>
        <xdr:cNvPr id="27" name="Тройник переходной PPR 32х20х32мм РТП белый" descr="02898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40</xdr:row>
      <xdr:rowOff>95250</xdr:rowOff>
    </xdr:from>
    <xdr:ext cx="1238250" cy="1238250"/>
    <xdr:pic>
      <xdr:nvPicPr>
        <xdr:cNvPr id="28" name="Тройник переходной PPR 32х25х32мм РТП белый" descr="02899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41</xdr:row>
      <xdr:rowOff>95250</xdr:rowOff>
    </xdr:from>
    <xdr:ext cx="1238250" cy="1238250"/>
    <xdr:pic>
      <xdr:nvPicPr>
        <xdr:cNvPr id="29" name="Тройник переходной PPR 40х20х40мм РТП белый" descr="02900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42</xdr:row>
      <xdr:rowOff>95250</xdr:rowOff>
    </xdr:from>
    <xdr:ext cx="1238250" cy="1238250"/>
    <xdr:pic>
      <xdr:nvPicPr>
        <xdr:cNvPr id="30" name="Тройник переходной PPR 40х25х40мм РТП белый" descr="02901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43</xdr:row>
      <xdr:rowOff>95250</xdr:rowOff>
    </xdr:from>
    <xdr:ext cx="1238250" cy="1238250"/>
    <xdr:pic>
      <xdr:nvPicPr>
        <xdr:cNvPr id="31" name="Тройник переходной PPR 40х32х40мм РТП белый" descr="02902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44</xdr:row>
      <xdr:rowOff>95250</xdr:rowOff>
    </xdr:from>
    <xdr:ext cx="1238250" cy="1238250"/>
    <xdr:pic>
      <xdr:nvPicPr>
        <xdr:cNvPr id="32" name="Муфта комбинированная PPR 20х1/2&quot; РТП наружная резьба белая" descr="02903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45</xdr:row>
      <xdr:rowOff>95250</xdr:rowOff>
    </xdr:from>
    <xdr:ext cx="1238250" cy="1238250"/>
    <xdr:pic>
      <xdr:nvPicPr>
        <xdr:cNvPr id="33" name="Муфта комбинированная PPR 25х3/4&quot; РТП наружная резьба белая" descr="02904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46</xdr:row>
      <xdr:rowOff>95250</xdr:rowOff>
    </xdr:from>
    <xdr:ext cx="1238250" cy="1238250"/>
    <xdr:pic>
      <xdr:nvPicPr>
        <xdr:cNvPr id="34" name="Муфта комбинированная PPR 32х1&quot; РТП наружная резьба белая" descr="02905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47</xdr:row>
      <xdr:rowOff>95250</xdr:rowOff>
    </xdr:from>
    <xdr:ext cx="1238250" cy="1238250"/>
    <xdr:pic>
      <xdr:nvPicPr>
        <xdr:cNvPr id="35" name="Муфта комбинированная PPR 40х1 1/4&quot; РТП наружная резьба белая" descr="02906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48</xdr:row>
      <xdr:rowOff>95250</xdr:rowOff>
    </xdr:from>
    <xdr:ext cx="1238250" cy="1238250"/>
    <xdr:pic>
      <xdr:nvPicPr>
        <xdr:cNvPr id="36" name="Угольник комбинированный PPR 20х1/2&quot; РТП наружная резьба белый" descr="02907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49</xdr:row>
      <xdr:rowOff>95250</xdr:rowOff>
    </xdr:from>
    <xdr:ext cx="1238250" cy="1238250"/>
    <xdr:pic>
      <xdr:nvPicPr>
        <xdr:cNvPr id="37" name="Муфта комбинированная PPR 20х1/2&quot; РТП внутренняя резьба белая" descr="02908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50</xdr:row>
      <xdr:rowOff>95250</xdr:rowOff>
    </xdr:from>
    <xdr:ext cx="1238250" cy="1238250"/>
    <xdr:pic>
      <xdr:nvPicPr>
        <xdr:cNvPr id="38" name="Муфта комбинированная PPR 25х3/4&quot; РТП внутренняя резьба белая" descr="02909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51</xdr:row>
      <xdr:rowOff>95250</xdr:rowOff>
    </xdr:from>
    <xdr:ext cx="1238250" cy="1238250"/>
    <xdr:pic>
      <xdr:nvPicPr>
        <xdr:cNvPr id="39" name="Муфта комбинированная PPR 32х3/4&quot; РТП внутренняя резьба белая" descr="02910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52</xdr:row>
      <xdr:rowOff>95250</xdr:rowOff>
    </xdr:from>
    <xdr:ext cx="1238250" cy="1238250"/>
    <xdr:pic>
      <xdr:nvPicPr>
        <xdr:cNvPr id="40" name="Угольник комбинированный PPR 20х1/2&quot; РТП внутренняя резьба белый" descr="02911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53</xdr:row>
      <xdr:rowOff>95250</xdr:rowOff>
    </xdr:from>
    <xdr:ext cx="1238250" cy="1238250"/>
    <xdr:pic>
      <xdr:nvPicPr>
        <xdr:cNvPr id="41" name="Угольник комбинированный PPR 20х1/2&quot; РТП внутренняя резьба с креплением белый" descr="02912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54</xdr:row>
      <xdr:rowOff>95250</xdr:rowOff>
    </xdr:from>
    <xdr:ext cx="1238250" cy="1238250"/>
    <xdr:pic>
      <xdr:nvPicPr>
        <xdr:cNvPr id="42" name="Тройник комбинированный PPR 20х1/2&quot; РТП внутренняя резьба белый" descr="02913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55</xdr:row>
      <xdr:rowOff>95250</xdr:rowOff>
    </xdr:from>
    <xdr:ext cx="1238250" cy="1238250"/>
    <xdr:pic>
      <xdr:nvPicPr>
        <xdr:cNvPr id="43" name="Тройник комбинированный PPR 20х1/2&quot; РТП наружная резьба белый" descr="02914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56</xdr:row>
      <xdr:rowOff>95250</xdr:rowOff>
    </xdr:from>
    <xdr:ext cx="1238250" cy="1238250"/>
    <xdr:pic>
      <xdr:nvPicPr>
        <xdr:cNvPr id="44" name="Колено обводное PPR 20мм РТП белое" descr="02915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57</xdr:row>
      <xdr:rowOff>95250</xdr:rowOff>
    </xdr:from>
    <xdr:ext cx="1238250" cy="1238250"/>
    <xdr:pic>
      <xdr:nvPicPr>
        <xdr:cNvPr id="45" name="Кран шаровый PPR 20мм РТП белый" descr="02916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58</xdr:row>
      <xdr:rowOff>95250</xdr:rowOff>
    </xdr:from>
    <xdr:ext cx="1238250" cy="1238250"/>
    <xdr:pic>
      <xdr:nvPicPr>
        <xdr:cNvPr id="46" name="Кран шаровый PPR 25мм РТП белый" descr="02917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59</xdr:row>
      <xdr:rowOff>95250</xdr:rowOff>
    </xdr:from>
    <xdr:ext cx="1238250" cy="1238250"/>
    <xdr:pic>
      <xdr:nvPicPr>
        <xdr:cNvPr id="47" name="Кран шаровый PPR 32мм РТП белый" descr="02918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60</xdr:row>
      <xdr:rowOff>95250</xdr:rowOff>
    </xdr:from>
    <xdr:ext cx="1238250" cy="1238250"/>
    <xdr:pic>
      <xdr:nvPicPr>
        <xdr:cNvPr id="48" name="Опора для труб PPR 20мм РТП белая" descr="02919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61</xdr:row>
      <xdr:rowOff>95250</xdr:rowOff>
    </xdr:from>
    <xdr:ext cx="1238250" cy="1238250"/>
    <xdr:pic>
      <xdr:nvPicPr>
        <xdr:cNvPr id="49" name="Опора для труб PPR 25мм РТП белая" descr="02920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62</xdr:row>
      <xdr:rowOff>95250</xdr:rowOff>
    </xdr:from>
    <xdr:ext cx="1238250" cy="1238250"/>
    <xdr:pic>
      <xdr:nvPicPr>
        <xdr:cNvPr id="50" name="Муфта разъемная PPR 20х1/2&quot; наружная резьба РТП белая" descr="02921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63</xdr:row>
      <xdr:rowOff>95250</xdr:rowOff>
    </xdr:from>
    <xdr:ext cx="1238250" cy="1238250"/>
    <xdr:pic>
      <xdr:nvPicPr>
        <xdr:cNvPr id="51" name="Муфта разъемная PPR 25х3/4&quot; наружная резьба РТП белая" descr="02922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64</xdr:row>
      <xdr:rowOff>95250</xdr:rowOff>
    </xdr:from>
    <xdr:ext cx="1238250" cy="1238250"/>
    <xdr:pic>
      <xdr:nvPicPr>
        <xdr:cNvPr id="52" name="Муфта разъемная PPR 32х1&quot; наружная резьба РТП белая" descr="02923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65</xdr:row>
      <xdr:rowOff>95250</xdr:rowOff>
    </xdr:from>
    <xdr:ext cx="1238250" cy="1238250"/>
    <xdr:pic>
      <xdr:nvPicPr>
        <xdr:cNvPr id="53" name="Муфта разъемная PPR 20х1/2&quot; внутренняя резьба РТП белая" descr="02924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66</xdr:row>
      <xdr:rowOff>95250</xdr:rowOff>
    </xdr:from>
    <xdr:ext cx="1238250" cy="1238250"/>
    <xdr:pic>
      <xdr:nvPicPr>
        <xdr:cNvPr id="54" name="Муфта разъемная PPR 25х3/4&quot; внутренняя резьба РТП белая" descr="02925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67</xdr:row>
      <xdr:rowOff>95250</xdr:rowOff>
    </xdr:from>
    <xdr:ext cx="1238250" cy="1238250"/>
    <xdr:pic>
      <xdr:nvPicPr>
        <xdr:cNvPr id="55" name="Муфта разъемная PPR 32х1&quot; внутренняя резьба РТП белая" descr="02926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68</xdr:row>
      <xdr:rowOff>95250</xdr:rowOff>
    </xdr:from>
    <xdr:ext cx="1238250" cy="1238250"/>
    <xdr:pic>
      <xdr:nvPicPr>
        <xdr:cNvPr id="56" name="Муфта комбинированная PPR 25х1/2&quot; РТП наружная резьба белая" descr="03341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69</xdr:row>
      <xdr:rowOff>95250</xdr:rowOff>
    </xdr:from>
    <xdr:ext cx="1238250" cy="1238250"/>
    <xdr:pic>
      <xdr:nvPicPr>
        <xdr:cNvPr id="57" name="Муфта комбинированная PPR 25х1/2&quot; РТП внутренняя резьба белая" descr="03342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70</xdr:row>
      <xdr:rowOff>95250</xdr:rowOff>
    </xdr:from>
    <xdr:ext cx="1238250" cy="1238250"/>
    <xdr:pic>
      <xdr:nvPicPr>
        <xdr:cNvPr id="58" name="Муфта комбинированная PPR 20х3/4&quot; РТП наружная резьба белая" descr="03343"/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71</xdr:row>
      <xdr:rowOff>95250</xdr:rowOff>
    </xdr:from>
    <xdr:ext cx="1238250" cy="1238250"/>
    <xdr:pic>
      <xdr:nvPicPr>
        <xdr:cNvPr id="59" name="Муфта комбинированная PPR 20х3/4&quot; РТП внутренняя резьба белая" descr="03344"/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72</xdr:row>
      <xdr:rowOff>95250</xdr:rowOff>
    </xdr:from>
    <xdr:ext cx="1238250" cy="1238250"/>
    <xdr:pic>
      <xdr:nvPicPr>
        <xdr:cNvPr id="60" name="Колено обводное PPR 25мм РТП белое" descr="03345"/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73</xdr:row>
      <xdr:rowOff>95250</xdr:rowOff>
    </xdr:from>
    <xdr:ext cx="1238250" cy="1238250"/>
    <xdr:pic>
      <xdr:nvPicPr>
        <xdr:cNvPr id="61" name="Тройник комбинированный PPR 25х1/2&quot; РТП наружная резьба белый" descr="03347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74</xdr:row>
      <xdr:rowOff>95250</xdr:rowOff>
    </xdr:from>
    <xdr:ext cx="1238250" cy="1238250"/>
    <xdr:pic>
      <xdr:nvPicPr>
        <xdr:cNvPr id="62" name="Тройник комбинированный PPR 25х1/2&quot; РТП внутренняя резьба белый" descr="03348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75</xdr:row>
      <xdr:rowOff>95250</xdr:rowOff>
    </xdr:from>
    <xdr:ext cx="1238250" cy="1238250"/>
    <xdr:pic>
      <xdr:nvPicPr>
        <xdr:cNvPr id="63" name="Угольник комбинированный PPR 25х3/4&quot; РТП наружная резьба белый" descr="03457"/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76</xdr:row>
      <xdr:rowOff>95250</xdr:rowOff>
    </xdr:from>
    <xdr:ext cx="1238250" cy="1238250"/>
    <xdr:pic>
      <xdr:nvPicPr>
        <xdr:cNvPr id="64" name="Муфта разъемная PPR 20х3/4&quot; внутренняя резьба РТП белая" descr="03510"/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77</xdr:row>
      <xdr:rowOff>95250</xdr:rowOff>
    </xdr:from>
    <xdr:ext cx="1238250" cy="1238250"/>
    <xdr:pic>
      <xdr:nvPicPr>
        <xdr:cNvPr id="65" name="Угольник комбинированный PPR 25х3/4&quot; РТП внутренняя резьба белый" descr="03700"/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78</xdr:row>
      <xdr:rowOff>95250</xdr:rowOff>
    </xdr:from>
    <xdr:ext cx="1238250" cy="1238250"/>
    <xdr:pic>
      <xdr:nvPicPr>
        <xdr:cNvPr id="66" name="Угольник комбинированный PPR 20х1/2&quot; РТП наружная резьба с креплением белый" descr="03701"/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79</xdr:row>
      <xdr:rowOff>95250</xdr:rowOff>
    </xdr:from>
    <xdr:ext cx="1238250" cy="1238250"/>
    <xdr:pic>
      <xdr:nvPicPr>
        <xdr:cNvPr id="67" name="Угольник комбинированный PPR 32х1&quot; РТП внутренняя резьба белый" descr="04087"/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80</xdr:row>
      <xdr:rowOff>95250</xdr:rowOff>
    </xdr:from>
    <xdr:ext cx="1238250" cy="1238250"/>
    <xdr:pic>
      <xdr:nvPicPr>
        <xdr:cNvPr id="68" name="Угольник комбинированный PPR 20х3/4&quot; РТП наружная резьба белый" descr="04094"/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81</xdr:row>
      <xdr:rowOff>95250</xdr:rowOff>
    </xdr:from>
    <xdr:ext cx="1238250" cy="1238250"/>
    <xdr:pic>
      <xdr:nvPicPr>
        <xdr:cNvPr id="69" name="Муфта комбинированная PPR 32х1&quot; РТП внутренняя резьба белая" descr="04198"/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82</xdr:row>
      <xdr:rowOff>95250</xdr:rowOff>
    </xdr:from>
    <xdr:ext cx="1238250" cy="1238250"/>
    <xdr:pic>
      <xdr:nvPicPr>
        <xdr:cNvPr id="70" name="Труба стекловолокно PPR 25х4.2мм PN25 РТП белая" descr="04365"/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83</xdr:row>
      <xdr:rowOff>95250</xdr:rowOff>
    </xdr:from>
    <xdr:ext cx="1238250" cy="1238250"/>
    <xdr:pic>
      <xdr:nvPicPr>
        <xdr:cNvPr id="71" name="Муфта разъемная PPR 32х3/4&quot; наружная резьба РТП белая" descr="07440"/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84</xdr:row>
      <xdr:rowOff>95250</xdr:rowOff>
    </xdr:from>
    <xdr:ext cx="1238250" cy="1238250"/>
    <xdr:pic>
      <xdr:nvPicPr>
        <xdr:cNvPr id="72" name="Хомут на шпильке Ду 20-23 1/2&quot; металл М8" descr="07481"/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85</xdr:row>
      <xdr:rowOff>95250</xdr:rowOff>
    </xdr:from>
    <xdr:ext cx="1238250" cy="1238250"/>
    <xdr:pic>
      <xdr:nvPicPr>
        <xdr:cNvPr id="73" name="Хомут на шпильке Ду 25-28 3/4&quot; металл М8" descr="07482"/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86</xdr:row>
      <xdr:rowOff>95250</xdr:rowOff>
    </xdr:from>
    <xdr:ext cx="1238250" cy="1238250"/>
    <xdr:pic>
      <xdr:nvPicPr>
        <xdr:cNvPr id="74" name="Хомут на шпильке Ду 31-35 1&quot; металл М8" descr="07483"/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87</xdr:row>
      <xdr:rowOff>95250</xdr:rowOff>
    </xdr:from>
    <xdr:ext cx="1238250" cy="1238250"/>
    <xdr:pic>
      <xdr:nvPicPr>
        <xdr:cNvPr id="75" name="Комплект для смесителя PPR 20х1/2&quot; РТП внутренняя резьба белый" descr="07613"/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88</xdr:row>
      <xdr:rowOff>95250</xdr:rowOff>
    </xdr:from>
    <xdr:ext cx="1238250" cy="1238250"/>
    <xdr:pic>
      <xdr:nvPicPr>
        <xdr:cNvPr id="76" name="Труба стекловолокно PPR 40х6.7мм PN25 РТП белая" descr="07718"/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89</xdr:row>
      <xdr:rowOff>95250</xdr:rowOff>
    </xdr:from>
    <xdr:ext cx="1238250" cy="1238250"/>
    <xdr:pic>
      <xdr:nvPicPr>
        <xdr:cNvPr id="77" name="Тройник комбинированный PPR 25х3/4&quot; РТП внутренняя резьба белый" descr="07719"/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90</xdr:row>
      <xdr:rowOff>95250</xdr:rowOff>
    </xdr:from>
    <xdr:ext cx="1238250" cy="1238250"/>
    <xdr:pic>
      <xdr:nvPicPr>
        <xdr:cNvPr id="78" name="Тройник комбинированный PPR 25х3/4&quot; РТП наружная резьба белый" descr="07720"/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91</xdr:row>
      <xdr:rowOff>95250</xdr:rowOff>
    </xdr:from>
    <xdr:ext cx="1238250" cy="1238250"/>
    <xdr:pic>
      <xdr:nvPicPr>
        <xdr:cNvPr id="79" name="Муфта комбинированная PPR 32х3/4&quot; РТП наружная резьба белая" descr="07721"/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92</xdr:row>
      <xdr:rowOff>95250</xdr:rowOff>
    </xdr:from>
    <xdr:ext cx="1238250" cy="1238250"/>
    <xdr:pic>
      <xdr:nvPicPr>
        <xdr:cNvPr id="80" name="Угольник комбинированный PPR 20х3/4&quot; РТП внутренняя резьба белый" descr="07722"/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93</xdr:row>
      <xdr:rowOff>95250</xdr:rowOff>
    </xdr:from>
    <xdr:ext cx="1238250" cy="1238250"/>
    <xdr:pic>
      <xdr:nvPicPr>
        <xdr:cNvPr id="81" name="Опора для труб PPR 20мм РТП двойная белая" descr="07727"/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94</xdr:row>
      <xdr:rowOff>95250</xdr:rowOff>
    </xdr:from>
    <xdr:ext cx="1238250" cy="1238250"/>
    <xdr:pic>
      <xdr:nvPicPr>
        <xdr:cNvPr id="82" name="Опора для труб PPR 25мм РТП двойная белая" descr="07728"/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95</xdr:row>
      <xdr:rowOff>95250</xdr:rowOff>
    </xdr:from>
    <xdr:ext cx="1238250" cy="1238250"/>
    <xdr:pic>
      <xdr:nvPicPr>
        <xdr:cNvPr id="83" name="Муфта разъемная PPR 25х1&quot; наружная резьба РТП белая" descr="07729"/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96</xdr:row>
      <xdr:rowOff>95250</xdr:rowOff>
    </xdr:from>
    <xdr:ext cx="1238250" cy="1238250"/>
    <xdr:pic>
      <xdr:nvPicPr>
        <xdr:cNvPr id="84" name="Муфта разъемная PPR 25х1&quot; внутренняя резьба РТП белая" descr="07730"/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97</xdr:row>
      <xdr:rowOff>95250</xdr:rowOff>
    </xdr:from>
    <xdr:ext cx="1238250" cy="1238250"/>
    <xdr:pic>
      <xdr:nvPicPr>
        <xdr:cNvPr id="85" name="Муфта разъемная PPR 32х3/4&quot; внутренняя резьба РТП белая" descr="07731"/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98</xdr:row>
      <xdr:rowOff>95250</xdr:rowOff>
    </xdr:from>
    <xdr:ext cx="1238250" cy="1238250"/>
    <xdr:pic>
      <xdr:nvPicPr>
        <xdr:cNvPr id="86" name="Муфта с накидной гайкой PPR 20х1/2&quot; РТП белая" descr="07732"/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99</xdr:row>
      <xdr:rowOff>95250</xdr:rowOff>
    </xdr:from>
    <xdr:ext cx="1238250" cy="1238250"/>
    <xdr:pic>
      <xdr:nvPicPr>
        <xdr:cNvPr id="87" name="Муфта с накидной гайкой PPR 20х3/4&quot; РТП белая" descr="07733"/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100</xdr:row>
      <xdr:rowOff>95250</xdr:rowOff>
    </xdr:from>
    <xdr:ext cx="1238250" cy="1238250"/>
    <xdr:pic>
      <xdr:nvPicPr>
        <xdr:cNvPr id="88" name="Муфта с накидной гайкой PPR 25х3/4&quot; РТП белая" descr="07734"/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101</xdr:row>
      <xdr:rowOff>95250</xdr:rowOff>
    </xdr:from>
    <xdr:ext cx="1238250" cy="1238250"/>
    <xdr:pic>
      <xdr:nvPicPr>
        <xdr:cNvPr id="89" name="Муфта с накидной гайкой PPR 25х1&quot; РТП белая" descr="07735"/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102</xdr:row>
      <xdr:rowOff>95250</xdr:rowOff>
    </xdr:from>
    <xdr:ext cx="1238250" cy="1238250"/>
    <xdr:pic>
      <xdr:nvPicPr>
        <xdr:cNvPr id="90" name="Муфта разъемная PPR 20х3/4&quot; наружная резьба РТП белая" descr="07736"/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103</xdr:row>
      <xdr:rowOff>95250</xdr:rowOff>
    </xdr:from>
    <xdr:ext cx="1238250" cy="1238250"/>
    <xdr:pic>
      <xdr:nvPicPr>
        <xdr:cNvPr id="91" name="Труба PPR 20х3.4мм армированная алюминием РТП белая" descr="07819"/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104</xdr:row>
      <xdr:rowOff>95250</xdr:rowOff>
    </xdr:from>
    <xdr:ext cx="1238250" cy="1238250"/>
    <xdr:pic>
      <xdr:nvPicPr>
        <xdr:cNvPr id="92" name="Труба PPR 25х4.2мм армированная алюминием РТП белая" descr="07820"/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105</xdr:row>
      <xdr:rowOff>95250</xdr:rowOff>
    </xdr:from>
    <xdr:ext cx="1238250" cy="1238250"/>
    <xdr:pic>
      <xdr:nvPicPr>
        <xdr:cNvPr id="93" name="Труба PPR 32х5.4мм армированная алюминием РТП белая" descr="07821"/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106</xdr:row>
      <xdr:rowOff>95250</xdr:rowOff>
    </xdr:from>
    <xdr:ext cx="1238250" cy="1238250"/>
    <xdr:pic>
      <xdr:nvPicPr>
        <xdr:cNvPr id="94" name="Труба PPR 40х6.7мм армированная алюминием РТП белая" descr="07822"/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107</xdr:row>
      <xdr:rowOff>95250</xdr:rowOff>
    </xdr:from>
    <xdr:ext cx="1238250" cy="1238250"/>
    <xdr:pic>
      <xdr:nvPicPr>
        <xdr:cNvPr id="95" name="Фильтр PPR 20мм внутренний/внутренний РТП белый" descr="07823"/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108</xdr:row>
      <xdr:rowOff>95250</xdr:rowOff>
    </xdr:from>
    <xdr:ext cx="1238250" cy="1238250"/>
    <xdr:pic>
      <xdr:nvPicPr>
        <xdr:cNvPr id="96" name="Фильтр PPR 25мм внутренний/внутренний РТП белый" descr="07824"/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109</xdr:row>
      <xdr:rowOff>95250</xdr:rowOff>
    </xdr:from>
    <xdr:ext cx="1238250" cy="1238250"/>
    <xdr:pic>
      <xdr:nvPicPr>
        <xdr:cNvPr id="97" name="Опора для труб PPR 32мм РТП белая" descr="07826"/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110</xdr:row>
      <xdr:rowOff>95250</xdr:rowOff>
    </xdr:from>
    <xdr:ext cx="1238250" cy="1238250"/>
    <xdr:pic>
      <xdr:nvPicPr>
        <xdr:cNvPr id="98" name="Опора для труб PPR 40мм РТП белая" descr="07828"/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111</xdr:row>
      <xdr:rowOff>95250</xdr:rowOff>
    </xdr:from>
    <xdr:ext cx="1238250" cy="1238250"/>
    <xdr:pic>
      <xdr:nvPicPr>
        <xdr:cNvPr id="99" name="Кран шаровый PPR 40мм РТП белый" descr="07829"/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112</xdr:row>
      <xdr:rowOff>95250</xdr:rowOff>
    </xdr:from>
    <xdr:ext cx="1238250" cy="1238250"/>
    <xdr:pic>
      <xdr:nvPicPr>
        <xdr:cNvPr id="100" name="Колено обводное PPR 32мм РТП белое" descr="07911"/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113</xdr:row>
      <xdr:rowOff>95250</xdr:rowOff>
    </xdr:from>
    <xdr:ext cx="1238250" cy="1238250"/>
    <xdr:pic>
      <xdr:nvPicPr>
        <xdr:cNvPr id="101" name="Труба для внутренней канализации 110мм 0.25м 2,2мм РТП серая" descr="08453"/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114</xdr:row>
      <xdr:rowOff>95250</xdr:rowOff>
    </xdr:from>
    <xdr:ext cx="1238250" cy="1238250"/>
    <xdr:pic>
      <xdr:nvPicPr>
        <xdr:cNvPr id="102" name="Труба для внутренней канализации 110мм 0.5м 2,2мм РТП серая" descr="08454"/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115</xdr:row>
      <xdr:rowOff>95250</xdr:rowOff>
    </xdr:from>
    <xdr:ext cx="1238250" cy="1238250"/>
    <xdr:pic>
      <xdr:nvPicPr>
        <xdr:cNvPr id="103" name="Труба для внутренней канализации 110мм 0.75м 2,2мм РТП серая" descr="08455"/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116</xdr:row>
      <xdr:rowOff>95250</xdr:rowOff>
    </xdr:from>
    <xdr:ext cx="1238250" cy="1238250"/>
    <xdr:pic>
      <xdr:nvPicPr>
        <xdr:cNvPr id="104" name="Труба для внутренней канализации 110мм 1.0м 2,2мм РТП серая" descr="08456"/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117</xdr:row>
      <xdr:rowOff>95250</xdr:rowOff>
    </xdr:from>
    <xdr:ext cx="1238250" cy="1238250"/>
    <xdr:pic>
      <xdr:nvPicPr>
        <xdr:cNvPr id="105" name="Труба для внутренней канализации 110мм 1.5м 2,2мм РТП серая" descr="08457"/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118</xdr:row>
      <xdr:rowOff>95250</xdr:rowOff>
    </xdr:from>
    <xdr:ext cx="1238250" cy="1238250"/>
    <xdr:pic>
      <xdr:nvPicPr>
        <xdr:cNvPr id="106" name="Труба для внутренней канализации 110мм 2.0м 2,2мм РТП серая" descr="08458"/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119</xdr:row>
      <xdr:rowOff>95250</xdr:rowOff>
    </xdr:from>
    <xdr:ext cx="1238250" cy="1238250"/>
    <xdr:pic>
      <xdr:nvPicPr>
        <xdr:cNvPr id="107" name="Труба для внутренней канализации 110мм 3.0м 2,2мм РТП серая" descr="08459"/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120</xdr:row>
      <xdr:rowOff>95250</xdr:rowOff>
    </xdr:from>
    <xdr:ext cx="1238250" cy="1238250"/>
    <xdr:pic>
      <xdr:nvPicPr>
        <xdr:cNvPr id="108" name="Отвод 50х30* для внутренней канализации РТП серый" descr="08460"/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121</xdr:row>
      <xdr:rowOff>95250</xdr:rowOff>
    </xdr:from>
    <xdr:ext cx="1238250" cy="1238250"/>
    <xdr:pic>
      <xdr:nvPicPr>
        <xdr:cNvPr id="109" name="Отвод 50х45* для внутренней канализации РТП серый" descr="08461"/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122</xdr:row>
      <xdr:rowOff>95250</xdr:rowOff>
    </xdr:from>
    <xdr:ext cx="1238250" cy="1238250"/>
    <xdr:pic>
      <xdr:nvPicPr>
        <xdr:cNvPr id="110" name="Отвод 50х87* для внутренней канализации РТП серый" descr="08462"/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123</xdr:row>
      <xdr:rowOff>95250</xdr:rowOff>
    </xdr:from>
    <xdr:ext cx="1238250" cy="1238250"/>
    <xdr:pic>
      <xdr:nvPicPr>
        <xdr:cNvPr id="111" name="Отвод 110х30* для внутренней канализации РТП серый" descr="08463"/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124</xdr:row>
      <xdr:rowOff>95250</xdr:rowOff>
    </xdr:from>
    <xdr:ext cx="1238250" cy="1238250"/>
    <xdr:pic>
      <xdr:nvPicPr>
        <xdr:cNvPr id="112" name="Отвод 110х45* для внутренней канализации РТП серый" descr="08464"/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125</xdr:row>
      <xdr:rowOff>95250</xdr:rowOff>
    </xdr:from>
    <xdr:ext cx="1238250" cy="1238250"/>
    <xdr:pic>
      <xdr:nvPicPr>
        <xdr:cNvPr id="113" name="Отвод 110х87* для внутренней канализации РТП серый" descr="08465"/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126</xdr:row>
      <xdr:rowOff>95250</xdr:rowOff>
    </xdr:from>
    <xdr:ext cx="1238250" cy="1238250"/>
    <xdr:pic>
      <xdr:nvPicPr>
        <xdr:cNvPr id="114" name="Тройник 50х50х45* для внутренней канализации РТП серый" descr="08466"/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127</xdr:row>
      <xdr:rowOff>95250</xdr:rowOff>
    </xdr:from>
    <xdr:ext cx="1238250" cy="1238250"/>
    <xdr:pic>
      <xdr:nvPicPr>
        <xdr:cNvPr id="115" name="Тройник 50х50х87* для внутренней канализации РТП серый" descr="08467"/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128</xdr:row>
      <xdr:rowOff>95250</xdr:rowOff>
    </xdr:from>
    <xdr:ext cx="1238250" cy="1238250"/>
    <xdr:pic>
      <xdr:nvPicPr>
        <xdr:cNvPr id="116" name="Труба для внутренней канализации 50мм 0.25м 1,5мм РТП серая" descr="08468"/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129</xdr:row>
      <xdr:rowOff>95250</xdr:rowOff>
    </xdr:from>
    <xdr:ext cx="1238250" cy="1238250"/>
    <xdr:pic>
      <xdr:nvPicPr>
        <xdr:cNvPr id="117" name="Труба для внутренней канализации 50мм 0.5м 1,5мм РТП серая" descr="08469"/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130</xdr:row>
      <xdr:rowOff>95250</xdr:rowOff>
    </xdr:from>
    <xdr:ext cx="1238250" cy="1238250"/>
    <xdr:pic>
      <xdr:nvPicPr>
        <xdr:cNvPr id="118" name="Труба для внутренней канализации 50мм 0.75м 1,5мм РТП серая" descr="08470"/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131</xdr:row>
      <xdr:rowOff>95250</xdr:rowOff>
    </xdr:from>
    <xdr:ext cx="1238250" cy="1238250"/>
    <xdr:pic>
      <xdr:nvPicPr>
        <xdr:cNvPr id="119" name="Труба для внутренней канализации 50мм 1.0м 1,5мм РТП серая" descr="08471"/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132</xdr:row>
      <xdr:rowOff>95250</xdr:rowOff>
    </xdr:from>
    <xdr:ext cx="1238250" cy="1238250"/>
    <xdr:pic>
      <xdr:nvPicPr>
        <xdr:cNvPr id="120" name="Труба для внутренней канализации 50мм 2.0м 1,5мм РТП серая" descr="08472"/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133</xdr:row>
      <xdr:rowOff>95250</xdr:rowOff>
    </xdr:from>
    <xdr:ext cx="1238250" cy="1238250"/>
    <xdr:pic>
      <xdr:nvPicPr>
        <xdr:cNvPr id="121" name="Тройник 110х50х45* для внутренней канализации РТП серый" descr="08473"/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134</xdr:row>
      <xdr:rowOff>95250</xdr:rowOff>
    </xdr:from>
    <xdr:ext cx="1238250" cy="1238250"/>
    <xdr:pic>
      <xdr:nvPicPr>
        <xdr:cNvPr id="122" name="Труба для внутренней канализации 50мм 3.0м 1,5мм РТП серая" descr="08474"/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135</xdr:row>
      <xdr:rowOff>95250</xdr:rowOff>
    </xdr:from>
    <xdr:ext cx="1238250" cy="1238250"/>
    <xdr:pic>
      <xdr:nvPicPr>
        <xdr:cNvPr id="123" name="Отвод 110х87* с выходом 50мм фронтальный тыл для внутренней канализации РТП серый" descr="08475"/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136</xdr:row>
      <xdr:rowOff>95250</xdr:rowOff>
    </xdr:from>
    <xdr:ext cx="1238250" cy="1238250"/>
    <xdr:pic>
      <xdr:nvPicPr>
        <xdr:cNvPr id="124" name="Отвод 110х87* с выходом 50мм правый для внутренней канализации РТП серый" descr="08476"/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137</xdr:row>
      <xdr:rowOff>95250</xdr:rowOff>
    </xdr:from>
    <xdr:ext cx="1238250" cy="1238250"/>
    <xdr:pic>
      <xdr:nvPicPr>
        <xdr:cNvPr id="125" name="Отвод 110х87* с выходом 50мм левый для внутренней канализации РТП серый" descr="08477"/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138</xdr:row>
      <xdr:rowOff>95250</xdr:rowOff>
    </xdr:from>
    <xdr:ext cx="1238250" cy="1238250"/>
    <xdr:pic>
      <xdr:nvPicPr>
        <xdr:cNvPr id="126" name="Отвод 110х87* с выходом 50мм левый/правый для внутренней канализации РТП серый" descr="08478"/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139</xdr:row>
      <xdr:rowOff>95250</xdr:rowOff>
    </xdr:from>
    <xdr:ext cx="1238250" cy="1238250"/>
    <xdr:pic>
      <xdr:nvPicPr>
        <xdr:cNvPr id="127" name="Тройник 110х50х87* для внутренней канализации РТП серый" descr="08479"/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140</xdr:row>
      <xdr:rowOff>95250</xdr:rowOff>
    </xdr:from>
    <xdr:ext cx="1238250" cy="1238250"/>
    <xdr:pic>
      <xdr:nvPicPr>
        <xdr:cNvPr id="128" name="Тройник 110х110х45* для внутренней канализации РТП серый" descr="08480"/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141</xdr:row>
      <xdr:rowOff>95250</xdr:rowOff>
    </xdr:from>
    <xdr:ext cx="1238250" cy="1238250"/>
    <xdr:pic>
      <xdr:nvPicPr>
        <xdr:cNvPr id="129" name="Тройник 110х110х87* для внутренней канализации РТП серый" descr="08481"/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142</xdr:row>
      <xdr:rowOff>95250</xdr:rowOff>
    </xdr:from>
    <xdr:ext cx="1238250" cy="1238250"/>
    <xdr:pic>
      <xdr:nvPicPr>
        <xdr:cNvPr id="130" name="Крестовина 50х50х50х45* для внутренней канализации РТП серая" descr="08482"/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143</xdr:row>
      <xdr:rowOff>95250</xdr:rowOff>
    </xdr:from>
    <xdr:ext cx="1238250" cy="1238250"/>
    <xdr:pic>
      <xdr:nvPicPr>
        <xdr:cNvPr id="131" name="Крестовина 50х50х50х87* для внутренней канализации РТП серая" descr="08483"/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144</xdr:row>
      <xdr:rowOff>95250</xdr:rowOff>
    </xdr:from>
    <xdr:ext cx="1238250" cy="1238250"/>
    <xdr:pic>
      <xdr:nvPicPr>
        <xdr:cNvPr id="132" name="Крестовина 110х50х50х45* для внутренней канализации РТП серая" descr="08484"/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145</xdr:row>
      <xdr:rowOff>95250</xdr:rowOff>
    </xdr:from>
    <xdr:ext cx="1238250" cy="1238250"/>
    <xdr:pic>
      <xdr:nvPicPr>
        <xdr:cNvPr id="133" name="Крестовина 110х50х50х87* для внутренней канализации РТП серая" descr="08485"/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146</xdr:row>
      <xdr:rowOff>95250</xdr:rowOff>
    </xdr:from>
    <xdr:ext cx="1238250" cy="1238250"/>
    <xdr:pic>
      <xdr:nvPicPr>
        <xdr:cNvPr id="134" name="Крестовина 110х110х110х45* для внутренней канализации РТП серая" descr="08486"/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147</xdr:row>
      <xdr:rowOff>95250</xdr:rowOff>
    </xdr:from>
    <xdr:ext cx="1238250" cy="1238250"/>
    <xdr:pic>
      <xdr:nvPicPr>
        <xdr:cNvPr id="135" name="Крестовина 110х110х110х87* для внутренней канализации РТП серая" descr="08487"/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148</xdr:row>
      <xdr:rowOff>95250</xdr:rowOff>
    </xdr:from>
    <xdr:ext cx="1238250" cy="1238250"/>
    <xdr:pic>
      <xdr:nvPicPr>
        <xdr:cNvPr id="136" name="Крестовина 110х110х50х87* 2х-плоскостная левая для внутренней канализации РТП серая" descr="08488"/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149</xdr:row>
      <xdr:rowOff>95250</xdr:rowOff>
    </xdr:from>
    <xdr:ext cx="1238250" cy="1238250"/>
    <xdr:pic>
      <xdr:nvPicPr>
        <xdr:cNvPr id="137" name="Крестовина 110х110х50х87* 2х-плоскостная правая для внутренней канализации РТП серая" descr="08489"/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150</xdr:row>
      <xdr:rowOff>95250</xdr:rowOff>
    </xdr:from>
    <xdr:ext cx="1238250" cy="1238250"/>
    <xdr:pic>
      <xdr:nvPicPr>
        <xdr:cNvPr id="138" name="Муфта 50мм для внутренней канализации РТП серая" descr="08490"/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151</xdr:row>
      <xdr:rowOff>95250</xdr:rowOff>
    </xdr:from>
    <xdr:ext cx="1238250" cy="1238250"/>
    <xdr:pic>
      <xdr:nvPicPr>
        <xdr:cNvPr id="139" name="Муфта 110мм для внутренней канализации РТП серая" descr="08491"/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152</xdr:row>
      <xdr:rowOff>95250</xdr:rowOff>
    </xdr:from>
    <xdr:ext cx="1238250" cy="1238250"/>
    <xdr:pic>
      <xdr:nvPicPr>
        <xdr:cNvPr id="140" name="Патрубок компенсационный 50мм для внутренней канализации РТП серый" descr="08492"/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153</xdr:row>
      <xdr:rowOff>95250</xdr:rowOff>
    </xdr:from>
    <xdr:ext cx="1238250" cy="1238250"/>
    <xdr:pic>
      <xdr:nvPicPr>
        <xdr:cNvPr id="141" name="Патрубок компенсационный 110мм для внутренней канализации РТП серый" descr="08493"/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154</xdr:row>
      <xdr:rowOff>95250</xdr:rowOff>
    </xdr:from>
    <xdr:ext cx="1238250" cy="1238250"/>
    <xdr:pic>
      <xdr:nvPicPr>
        <xdr:cNvPr id="142" name="Переход редукция 110х50мм для внутренней канализации РТП серый" descr="08494"/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155</xdr:row>
      <xdr:rowOff>95250</xdr:rowOff>
    </xdr:from>
    <xdr:ext cx="1238250" cy="1238250"/>
    <xdr:pic>
      <xdr:nvPicPr>
        <xdr:cNvPr id="143" name="Ревизия 50мм для внутренней канализации РТП серая" descr="08495"/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156</xdr:row>
      <xdr:rowOff>95250</xdr:rowOff>
    </xdr:from>
    <xdr:ext cx="1238250" cy="1238250"/>
    <xdr:pic>
      <xdr:nvPicPr>
        <xdr:cNvPr id="144" name="Ревизия 110мм для внутренней канализации РТП серая" descr="08496"/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157</xdr:row>
      <xdr:rowOff>95250</xdr:rowOff>
    </xdr:from>
    <xdr:ext cx="1238250" cy="1238250"/>
    <xdr:pic>
      <xdr:nvPicPr>
        <xdr:cNvPr id="145" name="Трап 50мм вертикальный для внутренней канализации РТП" descr="08497"/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158</xdr:row>
      <xdr:rowOff>95250</xdr:rowOff>
    </xdr:from>
    <xdr:ext cx="1238250" cy="1238250"/>
    <xdr:pic>
      <xdr:nvPicPr>
        <xdr:cNvPr id="146" name="Трап 50мм горизонтальный для внутренней канализации РТП" descr="08498"/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159</xdr:row>
      <xdr:rowOff>95250</xdr:rowOff>
    </xdr:from>
    <xdr:ext cx="1238250" cy="1238250"/>
    <xdr:pic>
      <xdr:nvPicPr>
        <xdr:cNvPr id="147" name="Трап 110мм горизонтальный для внутренней канализации РТП" descr="08500"/>
        <xdr:cNvPicPr>
          <a:picLocks noChangeAspect="1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160</xdr:row>
      <xdr:rowOff>95250</xdr:rowOff>
    </xdr:from>
    <xdr:ext cx="1238250" cy="1238250"/>
    <xdr:pic>
      <xdr:nvPicPr>
        <xdr:cNvPr id="148" name="Вакуумный клапан аэратор 50мм для внутренней канализации РТП" descr="08501"/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161</xdr:row>
      <xdr:rowOff>95250</xdr:rowOff>
    </xdr:from>
    <xdr:ext cx="1238250" cy="1238250"/>
    <xdr:pic>
      <xdr:nvPicPr>
        <xdr:cNvPr id="149" name="Вакуумный клапан аэратор 110мм для внутренней канализации РТП" descr="08502"/>
        <xdr:cNvPicPr>
          <a:picLocks noChangeAspect="1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162</xdr:row>
      <xdr:rowOff>95250</xdr:rowOff>
    </xdr:from>
    <xdr:ext cx="1238250" cy="1238250"/>
    <xdr:pic>
      <xdr:nvPicPr>
        <xdr:cNvPr id="150" name="Зонт вентиляционный 50мм для внутренней канализации РТП" descr="08503"/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163</xdr:row>
      <xdr:rowOff>95250</xdr:rowOff>
    </xdr:from>
    <xdr:ext cx="1238250" cy="1238250"/>
    <xdr:pic>
      <xdr:nvPicPr>
        <xdr:cNvPr id="151" name="Зонт вентиляционный 110мм для внутренней канализации РТП" descr="08504"/>
        <xdr:cNvPicPr>
          <a:picLocks noChangeAspect="1"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164</xdr:row>
      <xdr:rowOff>95250</xdr:rowOff>
    </xdr:from>
    <xdr:ext cx="1238250" cy="1238250"/>
    <xdr:pic>
      <xdr:nvPicPr>
        <xdr:cNvPr id="152" name="Заглушка 50мм для внутренней канализации РТП серая" descr="08505"/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165</xdr:row>
      <xdr:rowOff>95250</xdr:rowOff>
    </xdr:from>
    <xdr:ext cx="1238250" cy="1238250"/>
    <xdr:pic>
      <xdr:nvPicPr>
        <xdr:cNvPr id="153" name="Заглушка 110мм для внутренней канализации РТП серая" descr="08506"/>
        <xdr:cNvPicPr>
          <a:picLocks noChangeAspect="1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166</xdr:row>
      <xdr:rowOff>95250</xdr:rowOff>
    </xdr:from>
    <xdr:ext cx="1238250" cy="1238250"/>
    <xdr:pic>
      <xdr:nvPicPr>
        <xdr:cNvPr id="154" name="Переход на чугун 50х75мм для внутренней канализации РТП" descr="08507"/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167</xdr:row>
      <xdr:rowOff>95250</xdr:rowOff>
    </xdr:from>
    <xdr:ext cx="1238250" cy="1238250"/>
    <xdr:pic>
      <xdr:nvPicPr>
        <xdr:cNvPr id="155" name="Переход на чугун 124х110мм с манжетой для внутренней канализации РТП" descr="08508"/>
        <xdr:cNvPicPr>
          <a:picLocks noChangeAspect="1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168</xdr:row>
      <xdr:rowOff>95250</xdr:rowOff>
    </xdr:from>
    <xdr:ext cx="1238250" cy="1238250"/>
    <xdr:pic>
      <xdr:nvPicPr>
        <xdr:cNvPr id="156" name="Манжета переходная 50х25мм резиновая 3х-лепестковая" descr="08509"/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169</xdr:row>
      <xdr:rowOff>95250</xdr:rowOff>
    </xdr:from>
    <xdr:ext cx="1238250" cy="1238250"/>
    <xdr:pic>
      <xdr:nvPicPr>
        <xdr:cNvPr id="157" name="Манжета переходная 50х32мм резиновая 3х-лепестковая" descr="08510"/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170</xdr:row>
      <xdr:rowOff>95250</xdr:rowOff>
    </xdr:from>
    <xdr:ext cx="1238250" cy="1238250"/>
    <xdr:pic>
      <xdr:nvPicPr>
        <xdr:cNvPr id="158" name="Манжета переходная 50х40мм резиновая 3х-лепестковая" descr="08511"/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171</xdr:row>
      <xdr:rowOff>95250</xdr:rowOff>
    </xdr:from>
    <xdr:ext cx="1238250" cy="1238250"/>
    <xdr:pic>
      <xdr:nvPicPr>
        <xdr:cNvPr id="159" name="Манжета переходная 73х40мм резиновая 3х-лепестковая" descr="08512"/>
        <xdr:cNvPicPr>
          <a:picLocks noChangeAspect="1"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172</xdr:row>
      <xdr:rowOff>95250</xdr:rowOff>
    </xdr:from>
    <xdr:ext cx="1238250" cy="1238250"/>
    <xdr:pic>
      <xdr:nvPicPr>
        <xdr:cNvPr id="160" name="Манжета переходная 73х50мм резиновая 3х-лепестковая" descr="08513"/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173</xdr:row>
      <xdr:rowOff>95250</xdr:rowOff>
    </xdr:from>
    <xdr:ext cx="1238250" cy="1238250"/>
    <xdr:pic>
      <xdr:nvPicPr>
        <xdr:cNvPr id="161" name="Манжета переходная 123х110мм резиновая трехлепестковая" descr="08514"/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174</xdr:row>
      <xdr:rowOff>95250</xdr:rowOff>
    </xdr:from>
    <xdr:ext cx="1238250" cy="1238250"/>
    <xdr:pic>
      <xdr:nvPicPr>
        <xdr:cNvPr id="162" name="Хомут 50мм для внутренней канализации РТП" descr="08518"/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175</xdr:row>
      <xdr:rowOff>95250</xdr:rowOff>
    </xdr:from>
    <xdr:ext cx="1238250" cy="1238250"/>
    <xdr:pic>
      <xdr:nvPicPr>
        <xdr:cNvPr id="163" name="Хомут 110мм для внутренней канализации РТП" descr="08519"/>
        <xdr:cNvPicPr>
          <a:picLocks noChangeAspect="1"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176</xdr:row>
      <xdr:rowOff>95250</xdr:rowOff>
    </xdr:from>
    <xdr:ext cx="1238250" cy="1238250"/>
    <xdr:pic>
      <xdr:nvPicPr>
        <xdr:cNvPr id="164" name="Хомут на шпильке Ду 48-53 1 1/2&quot; металл М8" descr="08520"/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177</xdr:row>
      <xdr:rowOff>95250</xdr:rowOff>
    </xdr:from>
    <xdr:ext cx="1238250" cy="1238250"/>
    <xdr:pic>
      <xdr:nvPicPr>
        <xdr:cNvPr id="165" name="Хомут на шпильке Ду 107-115 4&quot; металл М8" descr="08521"/>
        <xdr:cNvPicPr>
          <a:picLocks noChangeAspect="1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178</xdr:row>
      <xdr:rowOff>95250</xdr:rowOff>
    </xdr:from>
    <xdr:ext cx="1238250" cy="1238250"/>
    <xdr:pic>
      <xdr:nvPicPr>
        <xdr:cNvPr id="166" name="Труба для внутренней канализации 50мм 1.5м 1,5мм РТП серая" descr="08537"/>
        <xdr:cNvPicPr>
          <a:picLocks noChangeAspect="1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179</xdr:row>
      <xdr:rowOff>95250</xdr:rowOff>
    </xdr:from>
    <xdr:ext cx="1238250" cy="1238250"/>
    <xdr:pic>
      <xdr:nvPicPr>
        <xdr:cNvPr id="167" name="Труба фановая для унитаза АНИ Пласт W1220 110мм" descr="08563"/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180</xdr:row>
      <xdr:rowOff>95250</xdr:rowOff>
    </xdr:from>
    <xdr:ext cx="1238250" cy="1238250"/>
    <xdr:pic>
      <xdr:nvPicPr>
        <xdr:cNvPr id="168" name="Труба фановая для унитаза АНИ Пласт W2220 110х22*" descr="08564"/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181</xdr:row>
      <xdr:rowOff>95250</xdr:rowOff>
    </xdr:from>
    <xdr:ext cx="1238250" cy="1238250"/>
    <xdr:pic>
      <xdr:nvPicPr>
        <xdr:cNvPr id="169" name="Труба фановая для унитаза АНИ Пласт W4220 110х45*" descr="08565"/>
        <xdr:cNvPicPr>
          <a:picLocks noChangeAspect="1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182</xdr:row>
      <xdr:rowOff>95250</xdr:rowOff>
    </xdr:from>
    <xdr:ext cx="1238250" cy="1238250"/>
    <xdr:pic>
      <xdr:nvPicPr>
        <xdr:cNvPr id="170" name="Труба фановая для унитаза АНИ Пласт W9220 110х90*" descr="08566"/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183</xdr:row>
      <xdr:rowOff>95250</xdr:rowOff>
    </xdr:from>
    <xdr:ext cx="1238250" cy="1238250"/>
    <xdr:pic>
      <xdr:nvPicPr>
        <xdr:cNvPr id="171" name="Эксцентрик для унитаза АНИ Пласт W0220 20мм" descr="08567"/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184</xdr:row>
      <xdr:rowOff>95250</xdr:rowOff>
    </xdr:from>
    <xdr:ext cx="1238250" cy="1238250"/>
    <xdr:pic>
      <xdr:nvPicPr>
        <xdr:cNvPr id="172" name="Эксцентрик для унитаза АНИ Пласт W0420 40мм" descr="08568"/>
        <xdr:cNvPicPr>
          <a:picLocks noChangeAspect="1"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185</xdr:row>
      <xdr:rowOff>95250</xdr:rowOff>
    </xdr:from>
    <xdr:ext cx="1238250" cy="1238250"/>
    <xdr:pic>
      <xdr:nvPicPr>
        <xdr:cNvPr id="173" name="Труба фановая для унитаза АНИ Пласт W1218 110мм короткая" descr="08569"/>
        <xdr:cNvPicPr>
          <a:picLocks noChangeAspect="1"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186</xdr:row>
      <xdr:rowOff>95250</xdr:rowOff>
    </xdr:from>
    <xdr:ext cx="1238250" cy="1238250"/>
    <xdr:pic>
      <xdr:nvPicPr>
        <xdr:cNvPr id="174" name="Труба фановая для унитаза АНИ Пласт W1228 110х14* короткая" descr="08570"/>
        <xdr:cNvPicPr>
          <a:picLocks noChangeAspect="1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187</xdr:row>
      <xdr:rowOff>95250</xdr:rowOff>
    </xdr:from>
    <xdr:ext cx="1238250" cy="1238250"/>
    <xdr:pic>
      <xdr:nvPicPr>
        <xdr:cNvPr id="175" name="Труба фановая для унитаза АНИ Пласт W4228 110х45* короткая" descr="08571"/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188</xdr:row>
      <xdr:rowOff>95250</xdr:rowOff>
    </xdr:from>
    <xdr:ext cx="1238250" cy="1238250"/>
    <xdr:pic>
      <xdr:nvPicPr>
        <xdr:cNvPr id="176" name="Манжета прямая для унитаза АНИ Пласт W0210" descr="08572"/>
        <xdr:cNvPicPr>
          <a:picLocks noChangeAspect="1"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189</xdr:row>
      <xdr:rowOff>95250</xdr:rowOff>
    </xdr:from>
    <xdr:ext cx="1238250" cy="1238250"/>
    <xdr:pic>
      <xdr:nvPicPr>
        <xdr:cNvPr id="177" name="Манжета эксцентрическая W0410 для унитаза АНИ Пласт" descr="08573"/>
        <xdr:cNvPicPr>
          <a:picLocks noChangeAspect="1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190</xdr:row>
      <xdr:rowOff>95250</xdr:rowOff>
    </xdr:from>
    <xdr:ext cx="1238250" cy="1238250"/>
    <xdr:pic>
      <xdr:nvPicPr>
        <xdr:cNvPr id="178" name="Гофра для унитаза АНИ Пласт К828 до 500мм" descr="08575"/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191</xdr:row>
      <xdr:rowOff>95250</xdr:rowOff>
    </xdr:from>
    <xdr:ext cx="1238250" cy="1238250"/>
    <xdr:pic>
      <xdr:nvPicPr>
        <xdr:cNvPr id="179" name="Муфта с накидной гайкой PPR 32х1&quot; РТП белая" descr="08636"/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192</xdr:row>
      <xdr:rowOff>95250</xdr:rowOff>
    </xdr:from>
    <xdr:ext cx="1238250" cy="1238250"/>
    <xdr:pic>
      <xdr:nvPicPr>
        <xdr:cNvPr id="180" name="Муфта разъемная PPR 40х1 1/4&quot; внутренняя резьба РТП белая" descr="08926"/>
        <xdr:cNvPicPr>
          <a:picLocks noChangeAspect="1"/>
        </xdr:cNvPicPr>
      </xdr:nvPicPr>
      <xdr:blipFill>
        <a:blip xmlns:r="http://schemas.openxmlformats.org/officeDocument/2006/relationships" r:embed="rId1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193</xdr:row>
      <xdr:rowOff>95250</xdr:rowOff>
    </xdr:from>
    <xdr:ext cx="1238250" cy="1238250"/>
    <xdr:pic>
      <xdr:nvPicPr>
        <xdr:cNvPr id="181" name="Муфта соединительная PPR 50мм РТП белая" descr="09024"/>
        <xdr:cNvPicPr>
          <a:picLocks noChangeAspect="1"/>
        </xdr:cNvPicPr>
      </xdr:nvPicPr>
      <xdr:blipFill>
        <a:blip xmlns:r="http://schemas.openxmlformats.org/officeDocument/2006/relationships" r:embed="rId1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194</xdr:row>
      <xdr:rowOff>95250</xdr:rowOff>
    </xdr:from>
    <xdr:ext cx="1238250" cy="1238250"/>
    <xdr:pic>
      <xdr:nvPicPr>
        <xdr:cNvPr id="182" name="Муфта комбинированная PPR 50х1 1/2&quot; РТП внутренняя резьба белая" descr="09025"/>
        <xdr:cNvPicPr>
          <a:picLocks noChangeAspect="1"/>
        </xdr:cNvPicPr>
      </xdr:nvPicPr>
      <xdr:blipFill>
        <a:blip xmlns:r="http://schemas.openxmlformats.org/officeDocument/2006/relationships" r:embed="rId1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195</xdr:row>
      <xdr:rowOff>95250</xdr:rowOff>
    </xdr:from>
    <xdr:ext cx="1238250" cy="1238250"/>
    <xdr:pic>
      <xdr:nvPicPr>
        <xdr:cNvPr id="183" name="Уголок PPR 90* D50мм РТП белый" descr="09030"/>
        <xdr:cNvPicPr>
          <a:picLocks noChangeAspect="1"/>
        </xdr:cNvPicPr>
      </xdr:nvPicPr>
      <xdr:blipFill>
        <a:blip xmlns:r="http://schemas.openxmlformats.org/officeDocument/2006/relationships" r:embed="rId1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196</xdr:row>
      <xdr:rowOff>95250</xdr:rowOff>
    </xdr:from>
    <xdr:ext cx="1238250" cy="1238250"/>
    <xdr:pic>
      <xdr:nvPicPr>
        <xdr:cNvPr id="184" name="Заглушка PPR 20мм РТП белая" descr="09073"/>
        <xdr:cNvPicPr>
          <a:picLocks noChangeAspect="1"/>
        </xdr:cNvPicPr>
      </xdr:nvPicPr>
      <xdr:blipFill>
        <a:blip xmlns:r="http://schemas.openxmlformats.org/officeDocument/2006/relationships" r:embed="rId1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197</xdr:row>
      <xdr:rowOff>95250</xdr:rowOff>
    </xdr:from>
    <xdr:ext cx="1238250" cy="1238250"/>
    <xdr:pic>
      <xdr:nvPicPr>
        <xdr:cNvPr id="185" name="Заглушка PPR 25мм РТП белая" descr="09076"/>
        <xdr:cNvPicPr>
          <a:picLocks noChangeAspect="1"/>
        </xdr:cNvPicPr>
      </xdr:nvPicPr>
      <xdr:blipFill>
        <a:blip xmlns:r="http://schemas.openxmlformats.org/officeDocument/2006/relationships" r:embed="rId1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198</xdr:row>
      <xdr:rowOff>95250</xdr:rowOff>
    </xdr:from>
    <xdr:ext cx="1238250" cy="1238250"/>
    <xdr:pic>
      <xdr:nvPicPr>
        <xdr:cNvPr id="186" name="Заглушка PPR 32мм РТП белая" descr="09077"/>
        <xdr:cNvPicPr>
          <a:picLocks noChangeAspect="1"/>
        </xdr:cNvPicPr>
      </xdr:nvPicPr>
      <xdr:blipFill>
        <a:blip xmlns:r="http://schemas.openxmlformats.org/officeDocument/2006/relationships" r:embed="rId1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199</xdr:row>
      <xdr:rowOff>95250</xdr:rowOff>
    </xdr:from>
    <xdr:ext cx="1238250" cy="1238250"/>
    <xdr:pic>
      <xdr:nvPicPr>
        <xdr:cNvPr id="187" name="Муфта переходная PPR 40х25мм РТП внутренняя/наружная белая" descr="09078"/>
        <xdr:cNvPicPr>
          <a:picLocks noChangeAspect="1"/>
        </xdr:cNvPicPr>
      </xdr:nvPicPr>
      <xdr:blipFill>
        <a:blip xmlns:r="http://schemas.openxmlformats.org/officeDocument/2006/relationships" r:embed="rId1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200</xdr:row>
      <xdr:rowOff>95250</xdr:rowOff>
    </xdr:from>
    <xdr:ext cx="1238250" cy="1238250"/>
    <xdr:pic>
      <xdr:nvPicPr>
        <xdr:cNvPr id="188" name="Крестовина 110х110х50х87* для внутренней канализации РТП серая" descr="09180"/>
        <xdr:cNvPicPr>
          <a:picLocks noChangeAspect="1"/>
        </xdr:cNvPicPr>
      </xdr:nvPicPr>
      <xdr:blipFill>
        <a:blip xmlns:r="http://schemas.openxmlformats.org/officeDocument/2006/relationships" r:embed="rId1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201</xdr:row>
      <xdr:rowOff>95250</xdr:rowOff>
    </xdr:from>
    <xdr:ext cx="1238250" cy="1238250"/>
    <xdr:pic>
      <xdr:nvPicPr>
        <xdr:cNvPr id="189" name="Муфта разъемная PPR 50х1 1/2&quot; внутренняя резьба РТП белая" descr="09505"/>
        <xdr:cNvPicPr>
          <a:picLocks noChangeAspect="1"/>
        </xdr:cNvPicPr>
      </xdr:nvPicPr>
      <xdr:blipFill>
        <a:blip xmlns:r="http://schemas.openxmlformats.org/officeDocument/2006/relationships" r:embed="rId1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202</xdr:row>
      <xdr:rowOff>95250</xdr:rowOff>
    </xdr:from>
    <xdr:ext cx="1238250" cy="1238250"/>
    <xdr:pic>
      <xdr:nvPicPr>
        <xdr:cNvPr id="190" name="Угольник комбинированный PPR 25х1/2&quot; РТП внутренняя резьба белый" descr="09928"/>
        <xdr:cNvPicPr>
          <a:picLocks noChangeAspect="1"/>
        </xdr:cNvPicPr>
      </xdr:nvPicPr>
      <xdr:blipFill>
        <a:blip xmlns:r="http://schemas.openxmlformats.org/officeDocument/2006/relationships" r:embed="rId1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203</xdr:row>
      <xdr:rowOff>95250</xdr:rowOff>
    </xdr:from>
    <xdr:ext cx="1238250" cy="1238250"/>
    <xdr:pic>
      <xdr:nvPicPr>
        <xdr:cNvPr id="191" name="Трап 50мм вертикальный металлическая решетка 15х15 АНИ Пласт" descr="10083"/>
        <xdr:cNvPicPr>
          <a:picLocks noChangeAspect="1"/>
        </xdr:cNvPicPr>
      </xdr:nvPicPr>
      <xdr:blipFill>
        <a:blip xmlns:r="http://schemas.openxmlformats.org/officeDocument/2006/relationships" r:embed="rId1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204</xdr:row>
      <xdr:rowOff>95250</xdr:rowOff>
    </xdr:from>
    <xdr:ext cx="1238250" cy="1238250"/>
    <xdr:pic>
      <xdr:nvPicPr>
        <xdr:cNvPr id="192" name="Кран шаровый для радиатора PPR 20х1/2&quot; РТП прямой белый" descr="10331"/>
        <xdr:cNvPicPr>
          <a:picLocks noChangeAspect="1"/>
        </xdr:cNvPicPr>
      </xdr:nvPicPr>
      <xdr:blipFill>
        <a:blip xmlns:r="http://schemas.openxmlformats.org/officeDocument/2006/relationships" r:embed="rId1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205</xdr:row>
      <xdr:rowOff>95250</xdr:rowOff>
    </xdr:from>
    <xdr:ext cx="1238250" cy="1238250"/>
    <xdr:pic>
      <xdr:nvPicPr>
        <xdr:cNvPr id="193" name="Кран шаровый для радиатора PPR 20х1/2&quot; РТП угловой белый" descr="10332"/>
        <xdr:cNvPicPr>
          <a:picLocks noChangeAspect="1"/>
        </xdr:cNvPicPr>
      </xdr:nvPicPr>
      <xdr:blipFill>
        <a:blip xmlns:r="http://schemas.openxmlformats.org/officeDocument/2006/relationships" r:embed="rId1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206</xdr:row>
      <xdr:rowOff>95250</xdr:rowOff>
    </xdr:from>
    <xdr:ext cx="1238250" cy="1238250"/>
    <xdr:pic>
      <xdr:nvPicPr>
        <xdr:cNvPr id="194" name="Кран шаровый для радиатора PPR 25х3/4&quot; РТП угловой белый" descr="10333"/>
        <xdr:cNvPicPr>
          <a:picLocks noChangeAspect="1"/>
        </xdr:cNvPicPr>
      </xdr:nvPicPr>
      <xdr:blipFill>
        <a:blip xmlns:r="http://schemas.openxmlformats.org/officeDocument/2006/relationships" r:embed="rId1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207</xdr:row>
      <xdr:rowOff>95250</xdr:rowOff>
    </xdr:from>
    <xdr:ext cx="1238250" cy="1238250"/>
    <xdr:pic>
      <xdr:nvPicPr>
        <xdr:cNvPr id="195" name="Муфта разъемная PPR 40х1 1/4&quot; наружная резьба РТП белая" descr="10571"/>
        <xdr:cNvPicPr>
          <a:picLocks noChangeAspect="1"/>
        </xdr:cNvPicPr>
      </xdr:nvPicPr>
      <xdr:blipFill>
        <a:blip xmlns:r="http://schemas.openxmlformats.org/officeDocument/2006/relationships" r:embed="rId1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208</xdr:row>
      <xdr:rowOff>95250</xdr:rowOff>
    </xdr:from>
    <xdr:ext cx="1238250" cy="1238250"/>
    <xdr:pic>
      <xdr:nvPicPr>
        <xdr:cNvPr id="196" name="Угольник комбинированный PPR 32х1&quot; РТП наружная резьба белый" descr="10572"/>
        <xdr:cNvPicPr>
          <a:picLocks noChangeAspect="1"/>
        </xdr:cNvPicPr>
      </xdr:nvPicPr>
      <xdr:blipFill>
        <a:blip xmlns:r="http://schemas.openxmlformats.org/officeDocument/2006/relationships" r:embed="rId1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209</xdr:row>
      <xdr:rowOff>95250</xdr:rowOff>
    </xdr:from>
    <xdr:ext cx="1238250" cy="1238250"/>
    <xdr:pic>
      <xdr:nvPicPr>
        <xdr:cNvPr id="197" name="Крестовина PPR 20мм РТП белая" descr="10573"/>
        <xdr:cNvPicPr>
          <a:picLocks noChangeAspect="1"/>
        </xdr:cNvPicPr>
      </xdr:nvPicPr>
      <xdr:blipFill>
        <a:blip xmlns:r="http://schemas.openxmlformats.org/officeDocument/2006/relationships" r:embed="rId1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210</xdr:row>
      <xdr:rowOff>95250</xdr:rowOff>
    </xdr:from>
    <xdr:ext cx="1238250" cy="1238250"/>
    <xdr:pic>
      <xdr:nvPicPr>
        <xdr:cNvPr id="198" name="Крестовина PPR 25мм РТП белая" descr="10574"/>
        <xdr:cNvPicPr>
          <a:picLocks noChangeAspect="1"/>
        </xdr:cNvPicPr>
      </xdr:nvPicPr>
      <xdr:blipFill>
        <a:blip xmlns:r="http://schemas.openxmlformats.org/officeDocument/2006/relationships" r:embed="rId1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211</xdr:row>
      <xdr:rowOff>95250</xdr:rowOff>
    </xdr:from>
    <xdr:ext cx="1238250" cy="1238250"/>
    <xdr:pic>
      <xdr:nvPicPr>
        <xdr:cNvPr id="199" name="Крестовина PPR 32мм РТП белая" descr="10575"/>
        <xdr:cNvPicPr>
          <a:picLocks noChangeAspect="1"/>
        </xdr:cNvPicPr>
      </xdr:nvPicPr>
      <xdr:blipFill>
        <a:blip xmlns:r="http://schemas.openxmlformats.org/officeDocument/2006/relationships" r:embed="rId1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212</xdr:row>
      <xdr:rowOff>95250</xdr:rowOff>
    </xdr:from>
    <xdr:ext cx="1238250" cy="1238250"/>
    <xdr:pic>
      <xdr:nvPicPr>
        <xdr:cNvPr id="200" name="Муфта гибкая 50мм для внутренней канализации РТП серая" descr="10583"/>
        <xdr:cNvPicPr>
          <a:picLocks noChangeAspect="1"/>
        </xdr:cNvPicPr>
      </xdr:nvPicPr>
      <xdr:blipFill>
        <a:blip xmlns:r="http://schemas.openxmlformats.org/officeDocument/2006/relationships" r:embed="rId2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213</xdr:row>
      <xdr:rowOff>95250</xdr:rowOff>
    </xdr:from>
    <xdr:ext cx="1238250" cy="1238250"/>
    <xdr:pic>
      <xdr:nvPicPr>
        <xdr:cNvPr id="201" name="Муфта комбинированная PPR 40х1 1/4&quot; РТП внутренняя резьба белая" descr="10709"/>
        <xdr:cNvPicPr>
          <a:picLocks noChangeAspect="1"/>
        </xdr:cNvPicPr>
      </xdr:nvPicPr>
      <xdr:blipFill>
        <a:blip xmlns:r="http://schemas.openxmlformats.org/officeDocument/2006/relationships" r:embed="rId2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214</xdr:row>
      <xdr:rowOff>95250</xdr:rowOff>
    </xdr:from>
    <xdr:ext cx="1238250" cy="1238250"/>
    <xdr:pic>
      <xdr:nvPicPr>
        <xdr:cNvPr id="202" name="Тройник переходной PPR 50х20х50мм РТП белый" descr="10869"/>
        <xdr:cNvPicPr>
          <a:picLocks noChangeAspect="1"/>
        </xdr:cNvPicPr>
      </xdr:nvPicPr>
      <xdr:blipFill>
        <a:blip xmlns:r="http://schemas.openxmlformats.org/officeDocument/2006/relationships" r:embed="rId2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215</xdr:row>
      <xdr:rowOff>95250</xdr:rowOff>
    </xdr:from>
    <xdr:ext cx="1238250" cy="1238250"/>
    <xdr:pic>
      <xdr:nvPicPr>
        <xdr:cNvPr id="203" name="Муфта разъемная PPR 20х1&quot; внутренняя резьба РТП белая" descr="10872"/>
        <xdr:cNvPicPr>
          <a:picLocks noChangeAspect="1"/>
        </xdr:cNvPicPr>
      </xdr:nvPicPr>
      <xdr:blipFill>
        <a:blip xmlns:r="http://schemas.openxmlformats.org/officeDocument/2006/relationships" r:embed="rId2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216</xdr:row>
      <xdr:rowOff>95250</xdr:rowOff>
    </xdr:from>
    <xdr:ext cx="1238250" cy="1238250"/>
    <xdr:pic>
      <xdr:nvPicPr>
        <xdr:cNvPr id="204" name="Кран шаровый для радиатора PPR 25х3/4&quot; РТП прямой белый" descr="10878"/>
        <xdr:cNvPicPr>
          <a:picLocks noChangeAspect="1"/>
        </xdr:cNvPicPr>
      </xdr:nvPicPr>
      <xdr:blipFill>
        <a:blip xmlns:r="http://schemas.openxmlformats.org/officeDocument/2006/relationships" r:embed="rId2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217</xdr:row>
      <xdr:rowOff>95250</xdr:rowOff>
    </xdr:from>
    <xdr:ext cx="1238250" cy="1238250"/>
    <xdr:pic>
      <xdr:nvPicPr>
        <xdr:cNvPr id="205" name="Трап 50мм горизонтальный металлическая решетка 15х15 АНИ Пласт" descr="11321"/>
        <xdr:cNvPicPr>
          <a:picLocks noChangeAspect="1"/>
        </xdr:cNvPicPr>
      </xdr:nvPicPr>
      <xdr:blipFill>
        <a:blip xmlns:r="http://schemas.openxmlformats.org/officeDocument/2006/relationships" r:embed="rId2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218</xdr:row>
      <xdr:rowOff>95250</xdr:rowOff>
    </xdr:from>
    <xdr:ext cx="1238250" cy="1238250"/>
    <xdr:pic>
      <xdr:nvPicPr>
        <xdr:cNvPr id="206" name="Трап 110мм вертикальный металлическая решетка 15х15 АНИ Пласт" descr="11322"/>
        <xdr:cNvPicPr>
          <a:picLocks noChangeAspect="1"/>
        </xdr:cNvPicPr>
      </xdr:nvPicPr>
      <xdr:blipFill>
        <a:blip xmlns:r="http://schemas.openxmlformats.org/officeDocument/2006/relationships" r:embed="rId2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219</xdr:row>
      <xdr:rowOff>95250</xdr:rowOff>
    </xdr:from>
    <xdr:ext cx="1238250" cy="1238250"/>
    <xdr:pic>
      <xdr:nvPicPr>
        <xdr:cNvPr id="207" name="Трап 110мм горизонтальный металлическая решетка 15х15 АНИ Пласт" descr="11323"/>
        <xdr:cNvPicPr>
          <a:picLocks noChangeAspect="1"/>
        </xdr:cNvPicPr>
      </xdr:nvPicPr>
      <xdr:blipFill>
        <a:blip xmlns:r="http://schemas.openxmlformats.org/officeDocument/2006/relationships" r:embed="rId2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220</xdr:row>
      <xdr:rowOff>95250</xdr:rowOff>
    </xdr:from>
    <xdr:ext cx="1238250" cy="1238250"/>
    <xdr:pic>
      <xdr:nvPicPr>
        <xdr:cNvPr id="208" name="Хомут на шпильке Ду 59-63 2&quot; металл М8" descr="11720"/>
        <xdr:cNvPicPr>
          <a:picLocks noChangeAspect="1"/>
        </xdr:cNvPicPr>
      </xdr:nvPicPr>
      <xdr:blipFill>
        <a:blip xmlns:r="http://schemas.openxmlformats.org/officeDocument/2006/relationships" r:embed="rId2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221</xdr:row>
      <xdr:rowOff>95250</xdr:rowOff>
    </xdr:from>
    <xdr:ext cx="1238250" cy="1238250"/>
    <xdr:pic>
      <xdr:nvPicPr>
        <xdr:cNvPr id="209" name="Хомут на шпильке Ду 42-45 1 1/4&quot; металл М8" descr="11721"/>
        <xdr:cNvPicPr>
          <a:picLocks noChangeAspect="1"/>
        </xdr:cNvPicPr>
      </xdr:nvPicPr>
      <xdr:blipFill>
        <a:blip xmlns:r="http://schemas.openxmlformats.org/officeDocument/2006/relationships" r:embed="rId2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222</xdr:row>
      <xdr:rowOff>95250</xdr:rowOff>
    </xdr:from>
    <xdr:ext cx="1238250" cy="1238250"/>
    <xdr:pic>
      <xdr:nvPicPr>
        <xdr:cNvPr id="210" name="Манжета конусная 60х80мм резиновая" descr="14010"/>
        <xdr:cNvPicPr>
          <a:picLocks noChangeAspect="1"/>
        </xdr:cNvPicPr>
      </xdr:nvPicPr>
      <xdr:blipFill>
        <a:blip xmlns:r="http://schemas.openxmlformats.org/officeDocument/2006/relationships" r:embed="rId2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223</xdr:row>
      <xdr:rowOff>95250</xdr:rowOff>
    </xdr:from>
    <xdr:ext cx="1238250" cy="1238250"/>
    <xdr:pic>
      <xdr:nvPicPr>
        <xdr:cNvPr id="211" name="Манжета ступенчатая 38х73мм резиновая" descr="14011"/>
        <xdr:cNvPicPr>
          <a:picLocks noChangeAspect="1"/>
        </xdr:cNvPicPr>
      </xdr:nvPicPr>
      <xdr:blipFill>
        <a:blip xmlns:r="http://schemas.openxmlformats.org/officeDocument/2006/relationships" r:embed="rId2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224</xdr:row>
      <xdr:rowOff>95250</xdr:rowOff>
    </xdr:from>
    <xdr:ext cx="1238250" cy="1238250"/>
    <xdr:pic>
      <xdr:nvPicPr>
        <xdr:cNvPr id="212" name="Муфта разъемная PPR 20х1&quot; наружная резьба РТП белая" descr="14163"/>
        <xdr:cNvPicPr>
          <a:picLocks noChangeAspect="1"/>
        </xdr:cNvPicPr>
      </xdr:nvPicPr>
      <xdr:blipFill>
        <a:blip xmlns:r="http://schemas.openxmlformats.org/officeDocument/2006/relationships" r:embed="rId2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225</xdr:row>
      <xdr:rowOff>95250</xdr:rowOff>
    </xdr:from>
    <xdr:ext cx="1238250" cy="1238250"/>
    <xdr:pic>
      <xdr:nvPicPr>
        <xdr:cNvPr id="213" name="Компенсирующая петля PPR 20мм РТП белая" descr="14890"/>
        <xdr:cNvPicPr>
          <a:picLocks noChangeAspect="1"/>
        </xdr:cNvPicPr>
      </xdr:nvPicPr>
      <xdr:blipFill>
        <a:blip xmlns:r="http://schemas.openxmlformats.org/officeDocument/2006/relationships" r:embed="rId2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226</xdr:row>
      <xdr:rowOff>95250</xdr:rowOff>
    </xdr:from>
    <xdr:ext cx="1238250" cy="1238250"/>
    <xdr:pic>
      <xdr:nvPicPr>
        <xdr:cNvPr id="214" name="Компенсирующая петля PPR 25мм РТП белая" descr="14891"/>
        <xdr:cNvPicPr>
          <a:picLocks noChangeAspect="1"/>
        </xdr:cNvPicPr>
      </xdr:nvPicPr>
      <xdr:blipFill>
        <a:blip xmlns:r="http://schemas.openxmlformats.org/officeDocument/2006/relationships" r:embed="rId2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227</xdr:row>
      <xdr:rowOff>95250</xdr:rowOff>
    </xdr:from>
    <xdr:ext cx="1238250" cy="1238250"/>
    <xdr:pic>
      <xdr:nvPicPr>
        <xdr:cNvPr id="215" name="Труба PPR 50х8.3мм PN20 РТП белая" descr="15717"/>
        <xdr:cNvPicPr>
          <a:picLocks noChangeAspect="1"/>
        </xdr:cNvPicPr>
      </xdr:nvPicPr>
      <xdr:blipFill>
        <a:blip xmlns:r="http://schemas.openxmlformats.org/officeDocument/2006/relationships" r:embed="rId2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228</xdr:row>
      <xdr:rowOff>95250</xdr:rowOff>
    </xdr:from>
    <xdr:ext cx="1238250" cy="1238250"/>
    <xdr:pic>
      <xdr:nvPicPr>
        <xdr:cNvPr id="216" name="Уголок PPR 45* D50мм РТП белый" descr="15718"/>
        <xdr:cNvPicPr>
          <a:picLocks noChangeAspect="1"/>
        </xdr:cNvPicPr>
      </xdr:nvPicPr>
      <xdr:blipFill>
        <a:blip xmlns:r="http://schemas.openxmlformats.org/officeDocument/2006/relationships" r:embed="rId2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229</xdr:row>
      <xdr:rowOff>95250</xdr:rowOff>
    </xdr:from>
    <xdr:ext cx="1238250" cy="1238250"/>
    <xdr:pic>
      <xdr:nvPicPr>
        <xdr:cNvPr id="217" name="Тройник PPR 50мм РТП белый" descr="15719"/>
        <xdr:cNvPicPr>
          <a:picLocks noChangeAspect="1"/>
        </xdr:cNvPicPr>
      </xdr:nvPicPr>
      <xdr:blipFill>
        <a:blip xmlns:r="http://schemas.openxmlformats.org/officeDocument/2006/relationships" r:embed="rId2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230</xdr:row>
      <xdr:rowOff>95250</xdr:rowOff>
    </xdr:from>
    <xdr:ext cx="1238250" cy="1238250"/>
    <xdr:pic>
      <xdr:nvPicPr>
        <xdr:cNvPr id="218" name="Муфта комбинированная PPR 50х1 1/2&quot; РТП наружная резьба белая" descr="15720"/>
        <xdr:cNvPicPr>
          <a:picLocks noChangeAspect="1"/>
        </xdr:cNvPicPr>
      </xdr:nvPicPr>
      <xdr:blipFill>
        <a:blip xmlns:r="http://schemas.openxmlformats.org/officeDocument/2006/relationships" r:embed="rId2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231</xdr:row>
      <xdr:rowOff>95250</xdr:rowOff>
    </xdr:from>
    <xdr:ext cx="1238250" cy="1238250"/>
    <xdr:pic>
      <xdr:nvPicPr>
        <xdr:cNvPr id="219" name="Колено обводное с муфтой PPR 20мм РТП белое" descr="15816"/>
        <xdr:cNvPicPr>
          <a:picLocks noChangeAspect="1"/>
        </xdr:cNvPicPr>
      </xdr:nvPicPr>
      <xdr:blipFill>
        <a:blip xmlns:r="http://schemas.openxmlformats.org/officeDocument/2006/relationships" r:embed="rId2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232</xdr:row>
      <xdr:rowOff>95250</xdr:rowOff>
    </xdr:from>
    <xdr:ext cx="1238250" cy="1238250"/>
    <xdr:pic>
      <xdr:nvPicPr>
        <xdr:cNvPr id="220" name="Колено обводное с муфтой PPR 25мм РТП белое" descr="15817"/>
        <xdr:cNvPicPr>
          <a:picLocks noChangeAspect="1"/>
        </xdr:cNvPicPr>
      </xdr:nvPicPr>
      <xdr:blipFill>
        <a:blip xmlns:r="http://schemas.openxmlformats.org/officeDocument/2006/relationships" r:embed="rId2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233</xdr:row>
      <xdr:rowOff>95250</xdr:rowOff>
    </xdr:from>
    <xdr:ext cx="1238250" cy="1238250"/>
    <xdr:pic>
      <xdr:nvPicPr>
        <xdr:cNvPr id="221" name="Труба питьевая полиэтиленовая ПНД 25х2.0мм РТК 100м" descr="16440"/>
        <xdr:cNvPicPr>
          <a:picLocks noChangeAspect="1"/>
        </xdr:cNvPicPr>
      </xdr:nvPicPr>
      <xdr:blipFill>
        <a:blip xmlns:r="http://schemas.openxmlformats.org/officeDocument/2006/relationships" r:embed="rId2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234</xdr:row>
      <xdr:rowOff>95250</xdr:rowOff>
    </xdr:from>
    <xdr:ext cx="1238250" cy="1238250"/>
    <xdr:pic>
      <xdr:nvPicPr>
        <xdr:cNvPr id="222" name="Труба питьевая полиэтиленовая ПНД 32х2.0мм РТК 100м" descr="16442"/>
        <xdr:cNvPicPr>
          <a:picLocks noChangeAspect="1"/>
        </xdr:cNvPicPr>
      </xdr:nvPicPr>
      <xdr:blipFill>
        <a:blip xmlns:r="http://schemas.openxmlformats.org/officeDocument/2006/relationships" r:embed="rId2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235</xdr:row>
      <xdr:rowOff>95250</xdr:rowOff>
    </xdr:from>
    <xdr:ext cx="1238250" cy="1238250"/>
    <xdr:pic>
      <xdr:nvPicPr>
        <xdr:cNvPr id="223" name="Муфта ПНД переходная 25х1/2&quot; с внутренней резьбой" descr="16444"/>
        <xdr:cNvPicPr>
          <a:picLocks noChangeAspect="1"/>
        </xdr:cNvPicPr>
      </xdr:nvPicPr>
      <xdr:blipFill>
        <a:blip xmlns:r="http://schemas.openxmlformats.org/officeDocument/2006/relationships" r:embed="rId2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236</xdr:row>
      <xdr:rowOff>95250</xdr:rowOff>
    </xdr:from>
    <xdr:ext cx="1238250" cy="1238250"/>
    <xdr:pic>
      <xdr:nvPicPr>
        <xdr:cNvPr id="224" name="Муфта ПНД переходная 25х3/4&quot; с внутренней резьбой" descr="16445"/>
        <xdr:cNvPicPr>
          <a:picLocks noChangeAspect="1"/>
        </xdr:cNvPicPr>
      </xdr:nvPicPr>
      <xdr:blipFill>
        <a:blip xmlns:r="http://schemas.openxmlformats.org/officeDocument/2006/relationships" r:embed="rId2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237</xdr:row>
      <xdr:rowOff>95250</xdr:rowOff>
    </xdr:from>
    <xdr:ext cx="1238250" cy="1238250"/>
    <xdr:pic>
      <xdr:nvPicPr>
        <xdr:cNvPr id="225" name="Муфта ПНД переходная 25х1&quot; с внутренней резьбой" descr="16446"/>
        <xdr:cNvPicPr>
          <a:picLocks noChangeAspect="1"/>
        </xdr:cNvPicPr>
      </xdr:nvPicPr>
      <xdr:blipFill>
        <a:blip xmlns:r="http://schemas.openxmlformats.org/officeDocument/2006/relationships" r:embed="rId2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238</xdr:row>
      <xdr:rowOff>95250</xdr:rowOff>
    </xdr:from>
    <xdr:ext cx="1238250" cy="1238250"/>
    <xdr:pic>
      <xdr:nvPicPr>
        <xdr:cNvPr id="226" name="Муфта ПНД переходная 32х1/2&quot; с внутренней резьбой" descr="16447"/>
        <xdr:cNvPicPr>
          <a:picLocks noChangeAspect="1"/>
        </xdr:cNvPicPr>
      </xdr:nvPicPr>
      <xdr:blipFill>
        <a:blip xmlns:r="http://schemas.openxmlformats.org/officeDocument/2006/relationships" r:embed="rId2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239</xdr:row>
      <xdr:rowOff>95250</xdr:rowOff>
    </xdr:from>
    <xdr:ext cx="1238250" cy="1238250"/>
    <xdr:pic>
      <xdr:nvPicPr>
        <xdr:cNvPr id="227" name="Муфта ПНД переходная 32х3/4&quot; с внутренней резьбой" descr="16448"/>
        <xdr:cNvPicPr>
          <a:picLocks noChangeAspect="1"/>
        </xdr:cNvPicPr>
      </xdr:nvPicPr>
      <xdr:blipFill>
        <a:blip xmlns:r="http://schemas.openxmlformats.org/officeDocument/2006/relationships" r:embed="rId2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240</xdr:row>
      <xdr:rowOff>95250</xdr:rowOff>
    </xdr:from>
    <xdr:ext cx="1238250" cy="1238250"/>
    <xdr:pic>
      <xdr:nvPicPr>
        <xdr:cNvPr id="228" name="Муфта ПНД переходная 32х1&quot; с внутренней резьбой" descr="16449"/>
        <xdr:cNvPicPr>
          <a:picLocks noChangeAspect="1"/>
        </xdr:cNvPicPr>
      </xdr:nvPicPr>
      <xdr:blipFill>
        <a:blip xmlns:r="http://schemas.openxmlformats.org/officeDocument/2006/relationships" r:embed="rId2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241</xdr:row>
      <xdr:rowOff>95250</xdr:rowOff>
    </xdr:from>
    <xdr:ext cx="1238250" cy="1238250"/>
    <xdr:pic>
      <xdr:nvPicPr>
        <xdr:cNvPr id="229" name="Муфта ПНД переходная 32х1 1/4&quot; с внутренней резьбой" descr="16450"/>
        <xdr:cNvPicPr>
          <a:picLocks noChangeAspect="1"/>
        </xdr:cNvPicPr>
      </xdr:nvPicPr>
      <xdr:blipFill>
        <a:blip xmlns:r="http://schemas.openxmlformats.org/officeDocument/2006/relationships" r:embed="rId2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242</xdr:row>
      <xdr:rowOff>95250</xdr:rowOff>
    </xdr:from>
    <xdr:ext cx="1238250" cy="1238250"/>
    <xdr:pic>
      <xdr:nvPicPr>
        <xdr:cNvPr id="230" name="Муфта ПНД переходная 25х1/2&quot; с наружной резьбой" descr="16451"/>
        <xdr:cNvPicPr>
          <a:picLocks noChangeAspect="1"/>
        </xdr:cNvPicPr>
      </xdr:nvPicPr>
      <xdr:blipFill>
        <a:blip xmlns:r="http://schemas.openxmlformats.org/officeDocument/2006/relationships" r:embed="rId2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243</xdr:row>
      <xdr:rowOff>95250</xdr:rowOff>
    </xdr:from>
    <xdr:ext cx="1238250" cy="1238250"/>
    <xdr:pic>
      <xdr:nvPicPr>
        <xdr:cNvPr id="231" name="Муфта ПНД переходная 25х3/4&quot; с наружней резьбой" descr="16452"/>
        <xdr:cNvPicPr>
          <a:picLocks noChangeAspect="1"/>
        </xdr:cNvPicPr>
      </xdr:nvPicPr>
      <xdr:blipFill>
        <a:blip xmlns:r="http://schemas.openxmlformats.org/officeDocument/2006/relationships" r:embed="rId2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244</xdr:row>
      <xdr:rowOff>95250</xdr:rowOff>
    </xdr:from>
    <xdr:ext cx="1238250" cy="1238250"/>
    <xdr:pic>
      <xdr:nvPicPr>
        <xdr:cNvPr id="232" name="Муфта ПНД переходная 25х1&quot; с наружной резьбой" descr="16453"/>
        <xdr:cNvPicPr>
          <a:picLocks noChangeAspect="1"/>
        </xdr:cNvPicPr>
      </xdr:nvPicPr>
      <xdr:blipFill>
        <a:blip xmlns:r="http://schemas.openxmlformats.org/officeDocument/2006/relationships" r:embed="rId2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245</xdr:row>
      <xdr:rowOff>95250</xdr:rowOff>
    </xdr:from>
    <xdr:ext cx="1238250" cy="1238250"/>
    <xdr:pic>
      <xdr:nvPicPr>
        <xdr:cNvPr id="233" name="Муфта ПНД переходная 32х1/2&quot; с наружной резьбой" descr="16454"/>
        <xdr:cNvPicPr>
          <a:picLocks noChangeAspect="1"/>
        </xdr:cNvPicPr>
      </xdr:nvPicPr>
      <xdr:blipFill>
        <a:blip xmlns:r="http://schemas.openxmlformats.org/officeDocument/2006/relationships" r:embed="rId2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246</xdr:row>
      <xdr:rowOff>95250</xdr:rowOff>
    </xdr:from>
    <xdr:ext cx="1238250" cy="1238250"/>
    <xdr:pic>
      <xdr:nvPicPr>
        <xdr:cNvPr id="234" name="Муфта ПНД переходная 32х3/4&quot; с наружной резьбой" descr="16455"/>
        <xdr:cNvPicPr>
          <a:picLocks noChangeAspect="1"/>
        </xdr:cNvPicPr>
      </xdr:nvPicPr>
      <xdr:blipFill>
        <a:blip xmlns:r="http://schemas.openxmlformats.org/officeDocument/2006/relationships" r:embed="rId2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247</xdr:row>
      <xdr:rowOff>95250</xdr:rowOff>
    </xdr:from>
    <xdr:ext cx="1238250" cy="1238250"/>
    <xdr:pic>
      <xdr:nvPicPr>
        <xdr:cNvPr id="235" name="Муфта ПНД переходная 32х1&quot; с наружней резьбой" descr="16456"/>
        <xdr:cNvPicPr>
          <a:picLocks noChangeAspect="1"/>
        </xdr:cNvPicPr>
      </xdr:nvPicPr>
      <xdr:blipFill>
        <a:blip xmlns:r="http://schemas.openxmlformats.org/officeDocument/2006/relationships" r:embed="rId2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248</xdr:row>
      <xdr:rowOff>95250</xdr:rowOff>
    </xdr:from>
    <xdr:ext cx="1238250" cy="1238250"/>
    <xdr:pic>
      <xdr:nvPicPr>
        <xdr:cNvPr id="236" name="Муфта ПНД переходная 32х1 1/4&quot; с наружной резьбой" descr="16457"/>
        <xdr:cNvPicPr>
          <a:picLocks noChangeAspect="1"/>
        </xdr:cNvPicPr>
      </xdr:nvPicPr>
      <xdr:blipFill>
        <a:blip xmlns:r="http://schemas.openxmlformats.org/officeDocument/2006/relationships" r:embed="rId2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249</xdr:row>
      <xdr:rowOff>95250</xdr:rowOff>
    </xdr:from>
    <xdr:ext cx="1238250" cy="1238250"/>
    <xdr:pic>
      <xdr:nvPicPr>
        <xdr:cNvPr id="237" name="Муфта ПНД соединительная 25х25" descr="16458"/>
        <xdr:cNvPicPr>
          <a:picLocks noChangeAspect="1"/>
        </xdr:cNvPicPr>
      </xdr:nvPicPr>
      <xdr:blipFill>
        <a:blip xmlns:r="http://schemas.openxmlformats.org/officeDocument/2006/relationships" r:embed="rId2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250</xdr:row>
      <xdr:rowOff>95250</xdr:rowOff>
    </xdr:from>
    <xdr:ext cx="1238250" cy="1238250"/>
    <xdr:pic>
      <xdr:nvPicPr>
        <xdr:cNvPr id="238" name="Муфта ПНД соединительная 32х25" descr="16459"/>
        <xdr:cNvPicPr>
          <a:picLocks noChangeAspect="1"/>
        </xdr:cNvPicPr>
      </xdr:nvPicPr>
      <xdr:blipFill>
        <a:blip xmlns:r="http://schemas.openxmlformats.org/officeDocument/2006/relationships" r:embed="rId2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251</xdr:row>
      <xdr:rowOff>95250</xdr:rowOff>
    </xdr:from>
    <xdr:ext cx="1238250" cy="1238250"/>
    <xdr:pic>
      <xdr:nvPicPr>
        <xdr:cNvPr id="239" name="Муфта ПНД соединительная 32х32" descr="16460"/>
        <xdr:cNvPicPr>
          <a:picLocks noChangeAspect="1"/>
        </xdr:cNvPicPr>
      </xdr:nvPicPr>
      <xdr:blipFill>
        <a:blip xmlns:r="http://schemas.openxmlformats.org/officeDocument/2006/relationships" r:embed="rId2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252</xdr:row>
      <xdr:rowOff>95250</xdr:rowOff>
    </xdr:from>
    <xdr:ext cx="1238250" cy="1238250"/>
    <xdr:pic>
      <xdr:nvPicPr>
        <xdr:cNvPr id="240" name="Отвод ПНД 25" descr="16461"/>
        <xdr:cNvPicPr>
          <a:picLocks noChangeAspect="1"/>
        </xdr:cNvPicPr>
      </xdr:nvPicPr>
      <xdr:blipFill>
        <a:blip xmlns:r="http://schemas.openxmlformats.org/officeDocument/2006/relationships" r:embed="rId2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253</xdr:row>
      <xdr:rowOff>95250</xdr:rowOff>
    </xdr:from>
    <xdr:ext cx="1238250" cy="1238250"/>
    <xdr:pic>
      <xdr:nvPicPr>
        <xdr:cNvPr id="241" name="Отвод ПНД 32" descr="16462"/>
        <xdr:cNvPicPr>
          <a:picLocks noChangeAspect="1"/>
        </xdr:cNvPicPr>
      </xdr:nvPicPr>
      <xdr:blipFill>
        <a:blip xmlns:r="http://schemas.openxmlformats.org/officeDocument/2006/relationships" r:embed="rId2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254</xdr:row>
      <xdr:rowOff>95250</xdr:rowOff>
    </xdr:from>
    <xdr:ext cx="1238250" cy="1238250"/>
    <xdr:pic>
      <xdr:nvPicPr>
        <xdr:cNvPr id="242" name="Отвод ПНД 25х1/2&quot; с внутренней резьбой" descr="16463"/>
        <xdr:cNvPicPr>
          <a:picLocks noChangeAspect="1"/>
        </xdr:cNvPicPr>
      </xdr:nvPicPr>
      <xdr:blipFill>
        <a:blip xmlns:r="http://schemas.openxmlformats.org/officeDocument/2006/relationships" r:embed="rId2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255</xdr:row>
      <xdr:rowOff>95250</xdr:rowOff>
    </xdr:from>
    <xdr:ext cx="1238250" cy="1238250"/>
    <xdr:pic>
      <xdr:nvPicPr>
        <xdr:cNvPr id="243" name="Отвод ПНД 25х3/4&quot; с внутренней резьбой" descr="16464"/>
        <xdr:cNvPicPr>
          <a:picLocks noChangeAspect="1"/>
        </xdr:cNvPicPr>
      </xdr:nvPicPr>
      <xdr:blipFill>
        <a:blip xmlns:r="http://schemas.openxmlformats.org/officeDocument/2006/relationships" r:embed="rId2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256</xdr:row>
      <xdr:rowOff>95250</xdr:rowOff>
    </xdr:from>
    <xdr:ext cx="1238250" cy="1238250"/>
    <xdr:pic>
      <xdr:nvPicPr>
        <xdr:cNvPr id="244" name="Отвод ПНД 25х1&quot; с внутренней резьбой" descr="16465"/>
        <xdr:cNvPicPr>
          <a:picLocks noChangeAspect="1"/>
        </xdr:cNvPicPr>
      </xdr:nvPicPr>
      <xdr:blipFill>
        <a:blip xmlns:r="http://schemas.openxmlformats.org/officeDocument/2006/relationships" r:embed="rId2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257</xdr:row>
      <xdr:rowOff>95250</xdr:rowOff>
    </xdr:from>
    <xdr:ext cx="1238250" cy="1238250"/>
    <xdr:pic>
      <xdr:nvPicPr>
        <xdr:cNvPr id="245" name="Отвод ПНД 32х1/2&quot; с внутренней резьбой" descr="16466"/>
        <xdr:cNvPicPr>
          <a:picLocks noChangeAspect="1"/>
        </xdr:cNvPicPr>
      </xdr:nvPicPr>
      <xdr:blipFill>
        <a:blip xmlns:r="http://schemas.openxmlformats.org/officeDocument/2006/relationships" r:embed="rId2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258</xdr:row>
      <xdr:rowOff>95250</xdr:rowOff>
    </xdr:from>
    <xdr:ext cx="1238250" cy="1238250"/>
    <xdr:pic>
      <xdr:nvPicPr>
        <xdr:cNvPr id="246" name="Отвод ПНД 32х3/4&quot; с внутренней резьбой" descr="16467"/>
        <xdr:cNvPicPr>
          <a:picLocks noChangeAspect="1"/>
        </xdr:cNvPicPr>
      </xdr:nvPicPr>
      <xdr:blipFill>
        <a:blip xmlns:r="http://schemas.openxmlformats.org/officeDocument/2006/relationships" r:embed="rId2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259</xdr:row>
      <xdr:rowOff>95250</xdr:rowOff>
    </xdr:from>
    <xdr:ext cx="1238250" cy="1238250"/>
    <xdr:pic>
      <xdr:nvPicPr>
        <xdr:cNvPr id="247" name="Отвод ПНД 32х1&quot; с внутренней резьбой" descr="16468"/>
        <xdr:cNvPicPr>
          <a:picLocks noChangeAspect="1"/>
        </xdr:cNvPicPr>
      </xdr:nvPicPr>
      <xdr:blipFill>
        <a:blip xmlns:r="http://schemas.openxmlformats.org/officeDocument/2006/relationships" r:embed="rId2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260</xdr:row>
      <xdr:rowOff>95250</xdr:rowOff>
    </xdr:from>
    <xdr:ext cx="1238250" cy="1238250"/>
    <xdr:pic>
      <xdr:nvPicPr>
        <xdr:cNvPr id="248" name="Отвод ПНД 25х1/2&quot; с наружной резьбой" descr="16470"/>
        <xdr:cNvPicPr>
          <a:picLocks noChangeAspect="1"/>
        </xdr:cNvPicPr>
      </xdr:nvPicPr>
      <xdr:blipFill>
        <a:blip xmlns:r="http://schemas.openxmlformats.org/officeDocument/2006/relationships" r:embed="rId2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261</xdr:row>
      <xdr:rowOff>95250</xdr:rowOff>
    </xdr:from>
    <xdr:ext cx="1238250" cy="1238250"/>
    <xdr:pic>
      <xdr:nvPicPr>
        <xdr:cNvPr id="249" name="Отвод ПНД 25х3/4&quot; с наружной резьбой" descr="16471"/>
        <xdr:cNvPicPr>
          <a:picLocks noChangeAspect="1"/>
        </xdr:cNvPicPr>
      </xdr:nvPicPr>
      <xdr:blipFill>
        <a:blip xmlns:r="http://schemas.openxmlformats.org/officeDocument/2006/relationships" r:embed="rId2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262</xdr:row>
      <xdr:rowOff>95250</xdr:rowOff>
    </xdr:from>
    <xdr:ext cx="1238250" cy="1238250"/>
    <xdr:pic>
      <xdr:nvPicPr>
        <xdr:cNvPr id="250" name="Отвод ПНД 25х1&quot; с наружной резьбой" descr="16472"/>
        <xdr:cNvPicPr>
          <a:picLocks noChangeAspect="1"/>
        </xdr:cNvPicPr>
      </xdr:nvPicPr>
      <xdr:blipFill>
        <a:blip xmlns:r="http://schemas.openxmlformats.org/officeDocument/2006/relationships" r:embed="rId2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263</xdr:row>
      <xdr:rowOff>95250</xdr:rowOff>
    </xdr:from>
    <xdr:ext cx="1238250" cy="1238250"/>
    <xdr:pic>
      <xdr:nvPicPr>
        <xdr:cNvPr id="251" name="Отвод ПНД 32х1/2&quot; с наружной резьбой" descr="16473"/>
        <xdr:cNvPicPr>
          <a:picLocks noChangeAspect="1"/>
        </xdr:cNvPicPr>
      </xdr:nvPicPr>
      <xdr:blipFill>
        <a:blip xmlns:r="http://schemas.openxmlformats.org/officeDocument/2006/relationships" r:embed="rId2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264</xdr:row>
      <xdr:rowOff>95250</xdr:rowOff>
    </xdr:from>
    <xdr:ext cx="1238250" cy="1238250"/>
    <xdr:pic>
      <xdr:nvPicPr>
        <xdr:cNvPr id="252" name="Отвод ПНД 32х3/4&quot; с наружной резьбой" descr="16474"/>
        <xdr:cNvPicPr>
          <a:picLocks noChangeAspect="1"/>
        </xdr:cNvPicPr>
      </xdr:nvPicPr>
      <xdr:blipFill>
        <a:blip xmlns:r="http://schemas.openxmlformats.org/officeDocument/2006/relationships" r:embed="rId2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265</xdr:row>
      <xdr:rowOff>95250</xdr:rowOff>
    </xdr:from>
    <xdr:ext cx="1238250" cy="1238250"/>
    <xdr:pic>
      <xdr:nvPicPr>
        <xdr:cNvPr id="253" name="Отвод ПНД 32х1&quot; с наружной резьбой" descr="16475"/>
        <xdr:cNvPicPr>
          <a:picLocks noChangeAspect="1"/>
        </xdr:cNvPicPr>
      </xdr:nvPicPr>
      <xdr:blipFill>
        <a:blip xmlns:r="http://schemas.openxmlformats.org/officeDocument/2006/relationships" r:embed="rId2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266</xdr:row>
      <xdr:rowOff>95250</xdr:rowOff>
    </xdr:from>
    <xdr:ext cx="1238250" cy="1238250"/>
    <xdr:pic>
      <xdr:nvPicPr>
        <xdr:cNvPr id="254" name="Тройник ПНД 25" descr="16477"/>
        <xdr:cNvPicPr>
          <a:picLocks noChangeAspect="1"/>
        </xdr:cNvPicPr>
      </xdr:nvPicPr>
      <xdr:blipFill>
        <a:blip xmlns:r="http://schemas.openxmlformats.org/officeDocument/2006/relationships" r:embed="rId2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267</xdr:row>
      <xdr:rowOff>95250</xdr:rowOff>
    </xdr:from>
    <xdr:ext cx="1238250" cy="1238250"/>
    <xdr:pic>
      <xdr:nvPicPr>
        <xdr:cNvPr id="255" name="Тройник ПНД 32" descr="16478"/>
        <xdr:cNvPicPr>
          <a:picLocks noChangeAspect="1"/>
        </xdr:cNvPicPr>
      </xdr:nvPicPr>
      <xdr:blipFill>
        <a:blip xmlns:r="http://schemas.openxmlformats.org/officeDocument/2006/relationships" r:embed="rId2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268</xdr:row>
      <xdr:rowOff>95250</xdr:rowOff>
    </xdr:from>
    <xdr:ext cx="1238250" cy="1238250"/>
    <xdr:pic>
      <xdr:nvPicPr>
        <xdr:cNvPr id="256" name="Тройник переходной ПНД 32х25х32" descr="16479"/>
        <xdr:cNvPicPr>
          <a:picLocks noChangeAspect="1"/>
        </xdr:cNvPicPr>
      </xdr:nvPicPr>
      <xdr:blipFill>
        <a:blip xmlns:r="http://schemas.openxmlformats.org/officeDocument/2006/relationships" r:embed="rId2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269</xdr:row>
      <xdr:rowOff>95250</xdr:rowOff>
    </xdr:from>
    <xdr:ext cx="1238250" cy="1238250"/>
    <xdr:pic>
      <xdr:nvPicPr>
        <xdr:cNvPr id="257" name="Тройник переходной ПНД 25х1/2&quot;х25 с внутренней резьбой" descr="16480"/>
        <xdr:cNvPicPr>
          <a:picLocks noChangeAspect="1"/>
        </xdr:cNvPicPr>
      </xdr:nvPicPr>
      <xdr:blipFill>
        <a:blip xmlns:r="http://schemas.openxmlformats.org/officeDocument/2006/relationships" r:embed="rId2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270</xdr:row>
      <xdr:rowOff>95250</xdr:rowOff>
    </xdr:from>
    <xdr:ext cx="1238250" cy="1238250"/>
    <xdr:pic>
      <xdr:nvPicPr>
        <xdr:cNvPr id="258" name="Тройник переходной ПНД 25х3/4&quot;х25 с внутренней резьбой" descr="16481"/>
        <xdr:cNvPicPr>
          <a:picLocks noChangeAspect="1"/>
        </xdr:cNvPicPr>
      </xdr:nvPicPr>
      <xdr:blipFill>
        <a:blip xmlns:r="http://schemas.openxmlformats.org/officeDocument/2006/relationships" r:embed="rId2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271</xdr:row>
      <xdr:rowOff>95250</xdr:rowOff>
    </xdr:from>
    <xdr:ext cx="1238250" cy="1238250"/>
    <xdr:pic>
      <xdr:nvPicPr>
        <xdr:cNvPr id="259" name="Тройник переходной ПНД 25х1&quot;х25 с внутренней резьбой" descr="16482"/>
        <xdr:cNvPicPr>
          <a:picLocks noChangeAspect="1"/>
        </xdr:cNvPicPr>
      </xdr:nvPicPr>
      <xdr:blipFill>
        <a:blip xmlns:r="http://schemas.openxmlformats.org/officeDocument/2006/relationships" r:embed="rId2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272</xdr:row>
      <xdr:rowOff>95250</xdr:rowOff>
    </xdr:from>
    <xdr:ext cx="1238250" cy="1238250"/>
    <xdr:pic>
      <xdr:nvPicPr>
        <xdr:cNvPr id="260" name="Тройник переходной ПНД 32х1/2&quot;х32 с внутренней резьбой" descr="16483"/>
        <xdr:cNvPicPr>
          <a:picLocks noChangeAspect="1"/>
        </xdr:cNvPicPr>
      </xdr:nvPicPr>
      <xdr:blipFill>
        <a:blip xmlns:r="http://schemas.openxmlformats.org/officeDocument/2006/relationships" r:embed="rId2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273</xdr:row>
      <xdr:rowOff>95250</xdr:rowOff>
    </xdr:from>
    <xdr:ext cx="1238250" cy="1238250"/>
    <xdr:pic>
      <xdr:nvPicPr>
        <xdr:cNvPr id="261" name="Тройник переходной ПНД 32х3/4&quot;х32 с внутренней резьбой" descr="16484"/>
        <xdr:cNvPicPr>
          <a:picLocks noChangeAspect="1"/>
        </xdr:cNvPicPr>
      </xdr:nvPicPr>
      <xdr:blipFill>
        <a:blip xmlns:r="http://schemas.openxmlformats.org/officeDocument/2006/relationships" r:embed="rId2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274</xdr:row>
      <xdr:rowOff>95250</xdr:rowOff>
    </xdr:from>
    <xdr:ext cx="1238250" cy="1238250"/>
    <xdr:pic>
      <xdr:nvPicPr>
        <xdr:cNvPr id="262" name="Тройник переходной ПНД 32х1&quot;х32 с внутренней резьбой" descr="16485"/>
        <xdr:cNvPicPr>
          <a:picLocks noChangeAspect="1"/>
        </xdr:cNvPicPr>
      </xdr:nvPicPr>
      <xdr:blipFill>
        <a:blip xmlns:r="http://schemas.openxmlformats.org/officeDocument/2006/relationships" r:embed="rId2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275</xdr:row>
      <xdr:rowOff>95250</xdr:rowOff>
    </xdr:from>
    <xdr:ext cx="1238250" cy="1238250"/>
    <xdr:pic>
      <xdr:nvPicPr>
        <xdr:cNvPr id="263" name="Тройник переходной ПНД 25х1/2&quot;х25 с наружной резьбой" descr="16486"/>
        <xdr:cNvPicPr>
          <a:picLocks noChangeAspect="1"/>
        </xdr:cNvPicPr>
      </xdr:nvPicPr>
      <xdr:blipFill>
        <a:blip xmlns:r="http://schemas.openxmlformats.org/officeDocument/2006/relationships" r:embed="rId2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276</xdr:row>
      <xdr:rowOff>95250</xdr:rowOff>
    </xdr:from>
    <xdr:ext cx="1238250" cy="1238250"/>
    <xdr:pic>
      <xdr:nvPicPr>
        <xdr:cNvPr id="264" name="Тройник переходной ПНД 25х3/4&quot;х25 с наружной резьбой" descr="16487"/>
        <xdr:cNvPicPr>
          <a:picLocks noChangeAspect="1"/>
        </xdr:cNvPicPr>
      </xdr:nvPicPr>
      <xdr:blipFill>
        <a:blip xmlns:r="http://schemas.openxmlformats.org/officeDocument/2006/relationships" r:embed="rId2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277</xdr:row>
      <xdr:rowOff>95250</xdr:rowOff>
    </xdr:from>
    <xdr:ext cx="1238250" cy="1238250"/>
    <xdr:pic>
      <xdr:nvPicPr>
        <xdr:cNvPr id="265" name="Тройник переходной ПНД 25х1&quot;х25 с наружной резьбой" descr="16488"/>
        <xdr:cNvPicPr>
          <a:picLocks noChangeAspect="1"/>
        </xdr:cNvPicPr>
      </xdr:nvPicPr>
      <xdr:blipFill>
        <a:blip xmlns:r="http://schemas.openxmlformats.org/officeDocument/2006/relationships" r:embed="rId2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278</xdr:row>
      <xdr:rowOff>95250</xdr:rowOff>
    </xdr:from>
    <xdr:ext cx="1238250" cy="1238250"/>
    <xdr:pic>
      <xdr:nvPicPr>
        <xdr:cNvPr id="266" name="Тройник переходной ПНД 32х1/2&quot;х32 с наружной резьбой" descr="16489"/>
        <xdr:cNvPicPr>
          <a:picLocks noChangeAspect="1"/>
        </xdr:cNvPicPr>
      </xdr:nvPicPr>
      <xdr:blipFill>
        <a:blip xmlns:r="http://schemas.openxmlformats.org/officeDocument/2006/relationships" r:embed="rId2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279</xdr:row>
      <xdr:rowOff>95250</xdr:rowOff>
    </xdr:from>
    <xdr:ext cx="1238250" cy="1238250"/>
    <xdr:pic>
      <xdr:nvPicPr>
        <xdr:cNvPr id="267" name="Тройник переходной ПНД 32х3/4&quot;х32 с наружной резьбой" descr="16490"/>
        <xdr:cNvPicPr>
          <a:picLocks noChangeAspect="1"/>
        </xdr:cNvPicPr>
      </xdr:nvPicPr>
      <xdr:blipFill>
        <a:blip xmlns:r="http://schemas.openxmlformats.org/officeDocument/2006/relationships" r:embed="rId2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280</xdr:row>
      <xdr:rowOff>95250</xdr:rowOff>
    </xdr:from>
    <xdr:ext cx="1238250" cy="1238250"/>
    <xdr:pic>
      <xdr:nvPicPr>
        <xdr:cNvPr id="268" name="Тройник переходной ПНД 32х1&quot;х32 с наружной резьбой" descr="16491"/>
        <xdr:cNvPicPr>
          <a:picLocks noChangeAspect="1"/>
        </xdr:cNvPicPr>
      </xdr:nvPicPr>
      <xdr:blipFill>
        <a:blip xmlns:r="http://schemas.openxmlformats.org/officeDocument/2006/relationships" r:embed="rId2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281</xdr:row>
      <xdr:rowOff>95250</xdr:rowOff>
    </xdr:from>
    <xdr:ext cx="1238250" cy="1238250"/>
    <xdr:pic>
      <xdr:nvPicPr>
        <xdr:cNvPr id="269" name="Уплотнительное кольцо для ПНД фитингов Ду-25" descr="16492"/>
        <xdr:cNvPicPr>
          <a:picLocks noChangeAspect="1"/>
        </xdr:cNvPicPr>
      </xdr:nvPicPr>
      <xdr:blipFill>
        <a:blip xmlns:r="http://schemas.openxmlformats.org/officeDocument/2006/relationships" r:embed="rId2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282</xdr:row>
      <xdr:rowOff>95250</xdr:rowOff>
    </xdr:from>
    <xdr:ext cx="1238250" cy="1238250"/>
    <xdr:pic>
      <xdr:nvPicPr>
        <xdr:cNvPr id="270" name="Уплотнительное кольцо для ПНД фитингов Ду-32" descr="16493"/>
        <xdr:cNvPicPr>
          <a:picLocks noChangeAspect="1"/>
        </xdr:cNvPicPr>
      </xdr:nvPicPr>
      <xdr:blipFill>
        <a:blip xmlns:r="http://schemas.openxmlformats.org/officeDocument/2006/relationships" r:embed="rId2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283</xdr:row>
      <xdr:rowOff>95250</xdr:rowOff>
    </xdr:from>
    <xdr:ext cx="1238250" cy="1238250"/>
    <xdr:pic>
      <xdr:nvPicPr>
        <xdr:cNvPr id="271" name="Кран шаровый ПНД 25" descr="16829"/>
        <xdr:cNvPicPr>
          <a:picLocks noChangeAspect="1"/>
        </xdr:cNvPicPr>
      </xdr:nvPicPr>
      <xdr:blipFill>
        <a:blip xmlns:r="http://schemas.openxmlformats.org/officeDocument/2006/relationships" r:embed="rId2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284</xdr:row>
      <xdr:rowOff>95250</xdr:rowOff>
    </xdr:from>
    <xdr:ext cx="1238250" cy="1238250"/>
    <xdr:pic>
      <xdr:nvPicPr>
        <xdr:cNvPr id="272" name="Кран шаровый ПНД 32" descr="16830"/>
        <xdr:cNvPicPr>
          <a:picLocks noChangeAspect="1"/>
        </xdr:cNvPicPr>
      </xdr:nvPicPr>
      <xdr:blipFill>
        <a:blip xmlns:r="http://schemas.openxmlformats.org/officeDocument/2006/relationships" r:embed="rId2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285</xdr:row>
      <xdr:rowOff>95250</xdr:rowOff>
    </xdr:from>
    <xdr:ext cx="1238250" cy="1238250"/>
    <xdr:pic>
      <xdr:nvPicPr>
        <xdr:cNvPr id="273" name="Кран шаровый переходной ПНД 25х1/2&quot; с внутренней резьбой" descr="16831"/>
        <xdr:cNvPicPr>
          <a:picLocks noChangeAspect="1"/>
        </xdr:cNvPicPr>
      </xdr:nvPicPr>
      <xdr:blipFill>
        <a:blip xmlns:r="http://schemas.openxmlformats.org/officeDocument/2006/relationships" r:embed="rId2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286</xdr:row>
      <xdr:rowOff>95250</xdr:rowOff>
    </xdr:from>
    <xdr:ext cx="1238250" cy="1238250"/>
    <xdr:pic>
      <xdr:nvPicPr>
        <xdr:cNvPr id="274" name="Кран шаровый переходной ПНД 25х3/4&quot; с внутренней резьбой" descr="16832"/>
        <xdr:cNvPicPr>
          <a:picLocks noChangeAspect="1"/>
        </xdr:cNvPicPr>
      </xdr:nvPicPr>
      <xdr:blipFill>
        <a:blip xmlns:r="http://schemas.openxmlformats.org/officeDocument/2006/relationships" r:embed="rId2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287</xdr:row>
      <xdr:rowOff>95250</xdr:rowOff>
    </xdr:from>
    <xdr:ext cx="1238250" cy="1238250"/>
    <xdr:pic>
      <xdr:nvPicPr>
        <xdr:cNvPr id="275" name="Кран шаровый переходной ПНД 25х1&quot; с внутренней резьбой" descr="16833"/>
        <xdr:cNvPicPr>
          <a:picLocks noChangeAspect="1"/>
        </xdr:cNvPicPr>
      </xdr:nvPicPr>
      <xdr:blipFill>
        <a:blip xmlns:r="http://schemas.openxmlformats.org/officeDocument/2006/relationships" r:embed="rId2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288</xdr:row>
      <xdr:rowOff>95250</xdr:rowOff>
    </xdr:from>
    <xdr:ext cx="1238250" cy="1238250"/>
    <xdr:pic>
      <xdr:nvPicPr>
        <xdr:cNvPr id="276" name="Кран шаровый переходной ПНД 32х1/2&quot; с внутренней резьбой" descr="16834"/>
        <xdr:cNvPicPr>
          <a:picLocks noChangeAspect="1"/>
        </xdr:cNvPicPr>
      </xdr:nvPicPr>
      <xdr:blipFill>
        <a:blip xmlns:r="http://schemas.openxmlformats.org/officeDocument/2006/relationships" r:embed="rId2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289</xdr:row>
      <xdr:rowOff>95250</xdr:rowOff>
    </xdr:from>
    <xdr:ext cx="1238250" cy="1238250"/>
    <xdr:pic>
      <xdr:nvPicPr>
        <xdr:cNvPr id="277" name="Кран шаровый переходной ПНД 32х3/4&quot; с внутренней резьбой" descr="16835"/>
        <xdr:cNvPicPr>
          <a:picLocks noChangeAspect="1"/>
        </xdr:cNvPicPr>
      </xdr:nvPicPr>
      <xdr:blipFill>
        <a:blip xmlns:r="http://schemas.openxmlformats.org/officeDocument/2006/relationships" r:embed="rId2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290</xdr:row>
      <xdr:rowOff>95250</xdr:rowOff>
    </xdr:from>
    <xdr:ext cx="1238250" cy="1238250"/>
    <xdr:pic>
      <xdr:nvPicPr>
        <xdr:cNvPr id="278" name="Кран шаровый переходной ПНД 32х1&quot; с внутренней резьбой" descr="16836"/>
        <xdr:cNvPicPr>
          <a:picLocks noChangeAspect="1"/>
        </xdr:cNvPicPr>
      </xdr:nvPicPr>
      <xdr:blipFill>
        <a:blip xmlns:r="http://schemas.openxmlformats.org/officeDocument/2006/relationships" r:embed="rId2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291</xdr:row>
      <xdr:rowOff>95250</xdr:rowOff>
    </xdr:from>
    <xdr:ext cx="1238250" cy="1238250"/>
    <xdr:pic>
      <xdr:nvPicPr>
        <xdr:cNvPr id="279" name="Отвод ПНД 32х25" descr="16837"/>
        <xdr:cNvPicPr>
          <a:picLocks noChangeAspect="1"/>
        </xdr:cNvPicPr>
      </xdr:nvPicPr>
      <xdr:blipFill>
        <a:blip xmlns:r="http://schemas.openxmlformats.org/officeDocument/2006/relationships" r:embed="rId2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292</xdr:row>
      <xdr:rowOff>95250</xdr:rowOff>
    </xdr:from>
    <xdr:ext cx="1238250" cy="1238250"/>
    <xdr:pic>
      <xdr:nvPicPr>
        <xdr:cNvPr id="280" name="Кран шаровый ПНД 3/4х3/4&quot; внутренняя/внутренняя резьба" descr="16838"/>
        <xdr:cNvPicPr>
          <a:picLocks noChangeAspect="1"/>
        </xdr:cNvPicPr>
      </xdr:nvPicPr>
      <xdr:blipFill>
        <a:blip xmlns:r="http://schemas.openxmlformats.org/officeDocument/2006/relationships" r:embed="rId2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293</xdr:row>
      <xdr:rowOff>95250</xdr:rowOff>
    </xdr:from>
    <xdr:ext cx="1238250" cy="1238250"/>
    <xdr:pic>
      <xdr:nvPicPr>
        <xdr:cNvPr id="281" name="Муфта разъемная PPR 50х1 1/2&quot; наружная резьба РТП белая" descr="17198"/>
        <xdr:cNvPicPr>
          <a:picLocks noChangeAspect="1"/>
        </xdr:cNvPicPr>
      </xdr:nvPicPr>
      <xdr:blipFill>
        <a:blip xmlns:r="http://schemas.openxmlformats.org/officeDocument/2006/relationships" r:embed="rId2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294</xdr:row>
      <xdr:rowOff>95250</xdr:rowOff>
    </xdr:from>
    <xdr:ext cx="1238250" cy="1238250"/>
    <xdr:pic>
      <xdr:nvPicPr>
        <xdr:cNvPr id="282" name="Труба стекловолокно PPR 50х8.3мм PN20 РТП белая" descr="17761"/>
        <xdr:cNvPicPr>
          <a:picLocks noChangeAspect="1"/>
        </xdr:cNvPicPr>
      </xdr:nvPicPr>
      <xdr:blipFill>
        <a:blip xmlns:r="http://schemas.openxmlformats.org/officeDocument/2006/relationships" r:embed="rId2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295</xdr:row>
      <xdr:rowOff>95250</xdr:rowOff>
    </xdr:from>
    <xdr:ext cx="1238250" cy="1238250"/>
    <xdr:pic>
      <xdr:nvPicPr>
        <xdr:cNvPr id="283" name="Тройник переходной PPR 50х32х50мм РТП белый" descr="17762"/>
        <xdr:cNvPicPr>
          <a:picLocks noChangeAspect="1"/>
        </xdr:cNvPicPr>
      </xdr:nvPicPr>
      <xdr:blipFill>
        <a:blip xmlns:r="http://schemas.openxmlformats.org/officeDocument/2006/relationships" r:embed="rId2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296</xdr:row>
      <xdr:rowOff>95250</xdr:rowOff>
    </xdr:from>
    <xdr:ext cx="1238250" cy="1238250"/>
    <xdr:pic>
      <xdr:nvPicPr>
        <xdr:cNvPr id="284" name="Хомут на шпильке Ду 73-80 2 1/2&quot; металл М8" descr="18208"/>
        <xdr:cNvPicPr>
          <a:picLocks noChangeAspect="1"/>
        </xdr:cNvPicPr>
      </xdr:nvPicPr>
      <xdr:blipFill>
        <a:blip xmlns:r="http://schemas.openxmlformats.org/officeDocument/2006/relationships" r:embed="rId2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297</xdr:row>
      <xdr:rowOff>95250</xdr:rowOff>
    </xdr:from>
    <xdr:ext cx="1238250" cy="1238250"/>
    <xdr:pic>
      <xdr:nvPicPr>
        <xdr:cNvPr id="285" name="Кран шаровый переходной ПНД 32х1&quot; с наружной резьбой" descr="18666"/>
        <xdr:cNvPicPr>
          <a:picLocks noChangeAspect="1"/>
        </xdr:cNvPicPr>
      </xdr:nvPicPr>
      <xdr:blipFill>
        <a:blip xmlns:r="http://schemas.openxmlformats.org/officeDocument/2006/relationships" r:embed="rId2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298</xdr:row>
      <xdr:rowOff>95250</xdr:rowOff>
    </xdr:from>
    <xdr:ext cx="1238250" cy="1238250"/>
    <xdr:pic>
      <xdr:nvPicPr>
        <xdr:cNvPr id="286" name="Кран шаровый ПНД 1/2х1/2&quot; внутренняя/наружная резьба" descr="18667"/>
        <xdr:cNvPicPr>
          <a:picLocks noChangeAspect="1"/>
        </xdr:cNvPicPr>
      </xdr:nvPicPr>
      <xdr:blipFill>
        <a:blip xmlns:r="http://schemas.openxmlformats.org/officeDocument/2006/relationships" r:embed="rId2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299</xdr:row>
      <xdr:rowOff>95250</xdr:rowOff>
    </xdr:from>
    <xdr:ext cx="1238250" cy="1238250"/>
    <xdr:pic>
      <xdr:nvPicPr>
        <xdr:cNvPr id="287" name="Кран шаровый ПНД 1х1&quot; внутренняя/внутренняя резьба" descr="18668"/>
        <xdr:cNvPicPr>
          <a:picLocks noChangeAspect="1"/>
        </xdr:cNvPicPr>
      </xdr:nvPicPr>
      <xdr:blipFill>
        <a:blip xmlns:r="http://schemas.openxmlformats.org/officeDocument/2006/relationships" r:embed="rId2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300</xdr:row>
      <xdr:rowOff>95250</xdr:rowOff>
    </xdr:from>
    <xdr:ext cx="1238250" cy="1238250"/>
    <xdr:pic>
      <xdr:nvPicPr>
        <xdr:cNvPr id="288" name="Заглушка ПНД 25" descr="18669"/>
        <xdr:cNvPicPr>
          <a:picLocks noChangeAspect="1"/>
        </xdr:cNvPicPr>
      </xdr:nvPicPr>
      <xdr:blipFill>
        <a:blip xmlns:r="http://schemas.openxmlformats.org/officeDocument/2006/relationships" r:embed="rId2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301</xdr:row>
      <xdr:rowOff>95250</xdr:rowOff>
    </xdr:from>
    <xdr:ext cx="1238250" cy="1238250"/>
    <xdr:pic>
      <xdr:nvPicPr>
        <xdr:cNvPr id="289" name="Заглушка ПНД 32" descr="18670"/>
        <xdr:cNvPicPr>
          <a:picLocks noChangeAspect="1"/>
        </xdr:cNvPicPr>
      </xdr:nvPicPr>
      <xdr:blipFill>
        <a:blip xmlns:r="http://schemas.openxmlformats.org/officeDocument/2006/relationships" r:embed="rId2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302</xdr:row>
      <xdr:rowOff>95250</xdr:rowOff>
    </xdr:from>
    <xdr:ext cx="1238250" cy="1238250"/>
    <xdr:pic>
      <xdr:nvPicPr>
        <xdr:cNvPr id="290" name="Труба PPR 63х10.5мм PN20 РТП белая" descr="18795"/>
        <xdr:cNvPicPr>
          <a:picLocks noChangeAspect="1"/>
        </xdr:cNvPicPr>
      </xdr:nvPicPr>
      <xdr:blipFill>
        <a:blip xmlns:r="http://schemas.openxmlformats.org/officeDocument/2006/relationships" r:embed="rId2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303</xdr:row>
      <xdr:rowOff>95250</xdr:rowOff>
    </xdr:from>
    <xdr:ext cx="1238250" cy="1238250"/>
    <xdr:pic>
      <xdr:nvPicPr>
        <xdr:cNvPr id="291" name="Муфта соединительная PPR 63мм РТП белая" descr="18796"/>
        <xdr:cNvPicPr>
          <a:picLocks noChangeAspect="1"/>
        </xdr:cNvPicPr>
      </xdr:nvPicPr>
      <xdr:blipFill>
        <a:blip xmlns:r="http://schemas.openxmlformats.org/officeDocument/2006/relationships" r:embed="rId2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304</xdr:row>
      <xdr:rowOff>95250</xdr:rowOff>
    </xdr:from>
    <xdr:ext cx="1238250" cy="1238250"/>
    <xdr:pic>
      <xdr:nvPicPr>
        <xdr:cNvPr id="292" name="Тройник переходной PPR 63х25х63мм РТП белый" descr="18797"/>
        <xdr:cNvPicPr>
          <a:picLocks noChangeAspect="1"/>
        </xdr:cNvPicPr>
      </xdr:nvPicPr>
      <xdr:blipFill>
        <a:blip xmlns:r="http://schemas.openxmlformats.org/officeDocument/2006/relationships" r:embed="rId2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305</xdr:row>
      <xdr:rowOff>95250</xdr:rowOff>
    </xdr:from>
    <xdr:ext cx="1238250" cy="1238250"/>
    <xdr:pic>
      <xdr:nvPicPr>
        <xdr:cNvPr id="293" name="Муфта разъемная PPR 63х2&quot; внутренняя резьба РТП белая" descr="18798"/>
        <xdr:cNvPicPr>
          <a:picLocks noChangeAspect="1"/>
        </xdr:cNvPicPr>
      </xdr:nvPicPr>
      <xdr:blipFill>
        <a:blip xmlns:r="http://schemas.openxmlformats.org/officeDocument/2006/relationships" r:embed="rId2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306</xdr:row>
      <xdr:rowOff>95250</xdr:rowOff>
    </xdr:from>
    <xdr:ext cx="1238250" cy="1238250"/>
    <xdr:pic>
      <xdr:nvPicPr>
        <xdr:cNvPr id="294" name="Патрубок гибкий 50мм для внутренней канализации РТП серый" descr="19088"/>
        <xdr:cNvPicPr>
          <a:picLocks noChangeAspect="1"/>
        </xdr:cNvPicPr>
      </xdr:nvPicPr>
      <xdr:blipFill>
        <a:blip xmlns:r="http://schemas.openxmlformats.org/officeDocument/2006/relationships" r:embed="rId2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307</xdr:row>
      <xdr:rowOff>95250</xdr:rowOff>
    </xdr:from>
    <xdr:ext cx="1238250" cy="1238250"/>
    <xdr:pic>
      <xdr:nvPicPr>
        <xdr:cNvPr id="295" name="Седелка ПЭ обжимная 90х1/2&quot; с внутренней резьбой POELSAN усиленная 4 болта" descr="19145"/>
        <xdr:cNvPicPr>
          <a:picLocks noChangeAspect="1"/>
        </xdr:cNvPicPr>
      </xdr:nvPicPr>
      <xdr:blipFill>
        <a:blip xmlns:r="http://schemas.openxmlformats.org/officeDocument/2006/relationships" r:embed="rId2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308</xdr:row>
      <xdr:rowOff>95250</xdr:rowOff>
    </xdr:from>
    <xdr:ext cx="1238250" cy="1238250"/>
    <xdr:pic>
      <xdr:nvPicPr>
        <xdr:cNvPr id="296" name="Заглушка PPR 1/2&quot; наружная резьба РТП белая" descr="19154"/>
        <xdr:cNvPicPr>
          <a:picLocks noChangeAspect="1"/>
        </xdr:cNvPicPr>
      </xdr:nvPicPr>
      <xdr:blipFill>
        <a:blip xmlns:r="http://schemas.openxmlformats.org/officeDocument/2006/relationships" r:embed="rId2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309</xdr:row>
      <xdr:rowOff>95250</xdr:rowOff>
    </xdr:from>
    <xdr:ext cx="1238250" cy="1238250"/>
    <xdr:pic>
      <xdr:nvPicPr>
        <xdr:cNvPr id="297" name="Коллектор PPR 32х20мм 4 выхода РТП белый" descr="19412"/>
        <xdr:cNvPicPr>
          <a:picLocks noChangeAspect="1"/>
        </xdr:cNvPicPr>
      </xdr:nvPicPr>
      <xdr:blipFill>
        <a:blip xmlns:r="http://schemas.openxmlformats.org/officeDocument/2006/relationships" r:embed="rId2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310</xdr:row>
      <xdr:rowOff>95250</xdr:rowOff>
    </xdr:from>
    <xdr:ext cx="1238250" cy="1238250"/>
    <xdr:pic>
      <xdr:nvPicPr>
        <xdr:cNvPr id="298" name="Коллектор PPR 32х1/2&quot; 4 выхода внутренняя резьба РТП белый" descr="19414"/>
        <xdr:cNvPicPr>
          <a:picLocks noChangeAspect="1"/>
        </xdr:cNvPicPr>
      </xdr:nvPicPr>
      <xdr:blipFill>
        <a:blip xmlns:r="http://schemas.openxmlformats.org/officeDocument/2006/relationships" r:embed="rId2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311</xdr:row>
      <xdr:rowOff>95250</xdr:rowOff>
    </xdr:from>
    <xdr:ext cx="1238250" cy="1238250"/>
    <xdr:pic>
      <xdr:nvPicPr>
        <xdr:cNvPr id="299" name="Крестовина 110х110х110х87* 2х-плоскостная для внутренней канализации РТП серая" descr="19415"/>
        <xdr:cNvPicPr>
          <a:picLocks noChangeAspect="1"/>
        </xdr:cNvPicPr>
      </xdr:nvPicPr>
      <xdr:blipFill>
        <a:blip xmlns:r="http://schemas.openxmlformats.org/officeDocument/2006/relationships" r:embed="rId2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312</xdr:row>
      <xdr:rowOff>95250</xdr:rowOff>
    </xdr:from>
    <xdr:ext cx="1238250" cy="1238250"/>
    <xdr:pic>
      <xdr:nvPicPr>
        <xdr:cNvPr id="300" name="Кольцо резиновое уплотнительное 50мм для внутренней канализации РТП" descr="19416"/>
        <xdr:cNvPicPr>
          <a:picLocks noChangeAspect="1"/>
        </xdr:cNvPicPr>
      </xdr:nvPicPr>
      <xdr:blipFill>
        <a:blip xmlns:r="http://schemas.openxmlformats.org/officeDocument/2006/relationships" r:embed="rId3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313</xdr:row>
      <xdr:rowOff>95250</xdr:rowOff>
    </xdr:from>
    <xdr:ext cx="1238250" cy="1238250"/>
    <xdr:pic>
      <xdr:nvPicPr>
        <xdr:cNvPr id="301" name="Кольцо резиновое уплотнительное 110мм для внутренней канализации РТП" descr="19417"/>
        <xdr:cNvPicPr>
          <a:picLocks noChangeAspect="1"/>
        </xdr:cNvPicPr>
      </xdr:nvPicPr>
      <xdr:blipFill>
        <a:blip xmlns:r="http://schemas.openxmlformats.org/officeDocument/2006/relationships" r:embed="rId3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314</xdr:row>
      <xdr:rowOff>95250</xdr:rowOff>
    </xdr:from>
    <xdr:ext cx="1238250" cy="1238250"/>
    <xdr:pic>
      <xdr:nvPicPr>
        <xdr:cNvPr id="302" name="Хомут на шпильке Ду 159-163 6&quot; металл М10" descr="19424"/>
        <xdr:cNvPicPr>
          <a:picLocks noChangeAspect="1"/>
        </xdr:cNvPicPr>
      </xdr:nvPicPr>
      <xdr:blipFill>
        <a:blip xmlns:r="http://schemas.openxmlformats.org/officeDocument/2006/relationships" r:embed="rId3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315</xdr:row>
      <xdr:rowOff>95250</xdr:rowOff>
    </xdr:from>
    <xdr:ext cx="1238250" cy="1238250"/>
    <xdr:pic>
      <xdr:nvPicPr>
        <xdr:cNvPr id="303" name="Труба для наружной канализации 110мм 0.5м 3,4мм РТП рыжая" descr="19478"/>
        <xdr:cNvPicPr>
          <a:picLocks noChangeAspect="1"/>
        </xdr:cNvPicPr>
      </xdr:nvPicPr>
      <xdr:blipFill>
        <a:blip xmlns:r="http://schemas.openxmlformats.org/officeDocument/2006/relationships" r:embed="rId3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316</xdr:row>
      <xdr:rowOff>95250</xdr:rowOff>
    </xdr:from>
    <xdr:ext cx="1238250" cy="1238250"/>
    <xdr:pic>
      <xdr:nvPicPr>
        <xdr:cNvPr id="304" name="Труба для наружной канализации 110мм 1.0м 3,4мм РТП рыжая" descr="19479"/>
        <xdr:cNvPicPr>
          <a:picLocks noChangeAspect="1"/>
        </xdr:cNvPicPr>
      </xdr:nvPicPr>
      <xdr:blipFill>
        <a:blip xmlns:r="http://schemas.openxmlformats.org/officeDocument/2006/relationships" r:embed="rId3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317</xdr:row>
      <xdr:rowOff>95250</xdr:rowOff>
    </xdr:from>
    <xdr:ext cx="1238250" cy="1238250"/>
    <xdr:pic>
      <xdr:nvPicPr>
        <xdr:cNvPr id="305" name="Труба для наружной канализации 110мм 2.0м 3,4мм РТП рыжая" descr="19480"/>
        <xdr:cNvPicPr>
          <a:picLocks noChangeAspect="1"/>
        </xdr:cNvPicPr>
      </xdr:nvPicPr>
      <xdr:blipFill>
        <a:blip xmlns:r="http://schemas.openxmlformats.org/officeDocument/2006/relationships" r:embed="rId3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318</xdr:row>
      <xdr:rowOff>95250</xdr:rowOff>
    </xdr:from>
    <xdr:ext cx="1238250" cy="1238250"/>
    <xdr:pic>
      <xdr:nvPicPr>
        <xdr:cNvPr id="306" name="Труба для наружной канализации 110мм 3.0м 3,4мм РТП рыжая" descr="19481"/>
        <xdr:cNvPicPr>
          <a:picLocks noChangeAspect="1"/>
        </xdr:cNvPicPr>
      </xdr:nvPicPr>
      <xdr:blipFill>
        <a:blip xmlns:r="http://schemas.openxmlformats.org/officeDocument/2006/relationships" r:embed="rId3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319</xdr:row>
      <xdr:rowOff>95250</xdr:rowOff>
    </xdr:from>
    <xdr:ext cx="1238250" cy="1238250"/>
    <xdr:pic>
      <xdr:nvPicPr>
        <xdr:cNvPr id="307" name="Отвод для наружной канализации 110х45* РТП рыжий" descr="19482"/>
        <xdr:cNvPicPr>
          <a:picLocks noChangeAspect="1"/>
        </xdr:cNvPicPr>
      </xdr:nvPicPr>
      <xdr:blipFill>
        <a:blip xmlns:r="http://schemas.openxmlformats.org/officeDocument/2006/relationships" r:embed="rId3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320</xdr:row>
      <xdr:rowOff>95250</xdr:rowOff>
    </xdr:from>
    <xdr:ext cx="1238250" cy="1238250"/>
    <xdr:pic>
      <xdr:nvPicPr>
        <xdr:cNvPr id="308" name="Отвод для наружной канализации 110х90* РТП рыжий" descr="19483"/>
        <xdr:cNvPicPr>
          <a:picLocks noChangeAspect="1"/>
        </xdr:cNvPicPr>
      </xdr:nvPicPr>
      <xdr:blipFill>
        <a:blip xmlns:r="http://schemas.openxmlformats.org/officeDocument/2006/relationships" r:embed="rId3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321</xdr:row>
      <xdr:rowOff>95250</xdr:rowOff>
    </xdr:from>
    <xdr:ext cx="1238250" cy="1238250"/>
    <xdr:pic>
      <xdr:nvPicPr>
        <xdr:cNvPr id="309" name="Тройник для наружной канализации 110х110х45* РТП рыжий" descr="19484"/>
        <xdr:cNvPicPr>
          <a:picLocks noChangeAspect="1"/>
        </xdr:cNvPicPr>
      </xdr:nvPicPr>
      <xdr:blipFill>
        <a:blip xmlns:r="http://schemas.openxmlformats.org/officeDocument/2006/relationships" r:embed="rId3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322</xdr:row>
      <xdr:rowOff>95250</xdr:rowOff>
    </xdr:from>
    <xdr:ext cx="1238250" cy="1238250"/>
    <xdr:pic>
      <xdr:nvPicPr>
        <xdr:cNvPr id="310" name="Тройник для наружной канализации 110х110х87* РТП рыжий" descr="19485"/>
        <xdr:cNvPicPr>
          <a:picLocks noChangeAspect="1"/>
        </xdr:cNvPicPr>
      </xdr:nvPicPr>
      <xdr:blipFill>
        <a:blip xmlns:r="http://schemas.openxmlformats.org/officeDocument/2006/relationships" r:embed="rId3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323</xdr:row>
      <xdr:rowOff>95250</xdr:rowOff>
    </xdr:from>
    <xdr:ext cx="1238250" cy="1238250"/>
    <xdr:pic>
      <xdr:nvPicPr>
        <xdr:cNvPr id="311" name="Муфта для наружной канализации 110мм РТП рыжая" descr="19486"/>
        <xdr:cNvPicPr>
          <a:picLocks noChangeAspect="1"/>
        </xdr:cNvPicPr>
      </xdr:nvPicPr>
      <xdr:blipFill>
        <a:blip xmlns:r="http://schemas.openxmlformats.org/officeDocument/2006/relationships" r:embed="rId3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324</xdr:row>
      <xdr:rowOff>95250</xdr:rowOff>
    </xdr:from>
    <xdr:ext cx="1238250" cy="1238250"/>
    <xdr:pic>
      <xdr:nvPicPr>
        <xdr:cNvPr id="312" name="Ревизия для наружной канализации 110мм РТП рыжая" descr="19487"/>
        <xdr:cNvPicPr>
          <a:picLocks noChangeAspect="1"/>
        </xdr:cNvPicPr>
      </xdr:nvPicPr>
      <xdr:blipFill>
        <a:blip xmlns:r="http://schemas.openxmlformats.org/officeDocument/2006/relationships" r:embed="rId3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325</xdr:row>
      <xdr:rowOff>95250</xdr:rowOff>
    </xdr:from>
    <xdr:ext cx="1238250" cy="1238250"/>
    <xdr:pic>
      <xdr:nvPicPr>
        <xdr:cNvPr id="313" name="Заглушка для наружной канализации 110мм РТП рыжая" descr="19488"/>
        <xdr:cNvPicPr>
          <a:picLocks noChangeAspect="1"/>
        </xdr:cNvPicPr>
      </xdr:nvPicPr>
      <xdr:blipFill>
        <a:blip xmlns:r="http://schemas.openxmlformats.org/officeDocument/2006/relationships" r:embed="rId3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326</xdr:row>
      <xdr:rowOff>95250</xdr:rowOff>
    </xdr:from>
    <xdr:ext cx="1238250" cy="1238250"/>
    <xdr:pic>
      <xdr:nvPicPr>
        <xdr:cNvPr id="314" name="Труба PPR 50х8.3мм армированная алюминием РТП белая" descr="19513"/>
        <xdr:cNvPicPr>
          <a:picLocks noChangeAspect="1"/>
        </xdr:cNvPicPr>
      </xdr:nvPicPr>
      <xdr:blipFill>
        <a:blip xmlns:r="http://schemas.openxmlformats.org/officeDocument/2006/relationships" r:embed="rId3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327</xdr:row>
      <xdr:rowOff>95250</xdr:rowOff>
    </xdr:from>
    <xdr:ext cx="1238250" cy="1238250"/>
    <xdr:pic>
      <xdr:nvPicPr>
        <xdr:cNvPr id="315" name="Труба PPR 63х10.5мм армированная алюминием РТП белая" descr="19514"/>
        <xdr:cNvPicPr>
          <a:picLocks noChangeAspect="1"/>
        </xdr:cNvPicPr>
      </xdr:nvPicPr>
      <xdr:blipFill>
        <a:blip xmlns:r="http://schemas.openxmlformats.org/officeDocument/2006/relationships" r:embed="rId3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328</xdr:row>
      <xdr:rowOff>95250</xdr:rowOff>
    </xdr:from>
    <xdr:ext cx="1238250" cy="1238250"/>
    <xdr:pic>
      <xdr:nvPicPr>
        <xdr:cNvPr id="316" name="Уголок PPR 90* D63мм РТП белый" descr="19515"/>
        <xdr:cNvPicPr>
          <a:picLocks noChangeAspect="1"/>
        </xdr:cNvPicPr>
      </xdr:nvPicPr>
      <xdr:blipFill>
        <a:blip xmlns:r="http://schemas.openxmlformats.org/officeDocument/2006/relationships" r:embed="rId3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329</xdr:row>
      <xdr:rowOff>95250</xdr:rowOff>
    </xdr:from>
    <xdr:ext cx="1238250" cy="1238250"/>
    <xdr:pic>
      <xdr:nvPicPr>
        <xdr:cNvPr id="317" name="Муфта переходная PPR 50х32мм РТП внутренняя/наружная белая" descr="19516"/>
        <xdr:cNvPicPr>
          <a:picLocks noChangeAspect="1"/>
        </xdr:cNvPicPr>
      </xdr:nvPicPr>
      <xdr:blipFill>
        <a:blip xmlns:r="http://schemas.openxmlformats.org/officeDocument/2006/relationships" r:embed="rId3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330</xdr:row>
      <xdr:rowOff>95250</xdr:rowOff>
    </xdr:from>
    <xdr:ext cx="1238250" cy="1238250"/>
    <xdr:pic>
      <xdr:nvPicPr>
        <xdr:cNvPr id="318" name="Муфта переходная PPR 50х40мм РТП внутренняя/наружная белая" descr="19517"/>
        <xdr:cNvPicPr>
          <a:picLocks noChangeAspect="1"/>
        </xdr:cNvPicPr>
      </xdr:nvPicPr>
      <xdr:blipFill>
        <a:blip xmlns:r="http://schemas.openxmlformats.org/officeDocument/2006/relationships" r:embed="rId3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331</xdr:row>
      <xdr:rowOff>95250</xdr:rowOff>
    </xdr:from>
    <xdr:ext cx="1238250" cy="1238250"/>
    <xdr:pic>
      <xdr:nvPicPr>
        <xdr:cNvPr id="319" name="Муфта переходная PPR 63х50мм РТП внутренняя/наружная белая" descr="19518"/>
        <xdr:cNvPicPr>
          <a:picLocks noChangeAspect="1"/>
        </xdr:cNvPicPr>
      </xdr:nvPicPr>
      <xdr:blipFill>
        <a:blip xmlns:r="http://schemas.openxmlformats.org/officeDocument/2006/relationships" r:embed="rId3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332</xdr:row>
      <xdr:rowOff>95250</xdr:rowOff>
    </xdr:from>
    <xdr:ext cx="1238250" cy="1238250"/>
    <xdr:pic>
      <xdr:nvPicPr>
        <xdr:cNvPr id="320" name="Тройник переходной PPR 63х50х63мм РТП белый" descr="19519"/>
        <xdr:cNvPicPr>
          <a:picLocks noChangeAspect="1"/>
        </xdr:cNvPicPr>
      </xdr:nvPicPr>
      <xdr:blipFill>
        <a:blip xmlns:r="http://schemas.openxmlformats.org/officeDocument/2006/relationships" r:embed="rId3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333</xdr:row>
      <xdr:rowOff>95250</xdr:rowOff>
    </xdr:from>
    <xdr:ext cx="1238250" cy="1238250"/>
    <xdr:pic>
      <xdr:nvPicPr>
        <xdr:cNvPr id="321" name="Муфта разъемная PPR 25х1/2&quot; наружная резьба РТП белая" descr="19541"/>
        <xdr:cNvPicPr>
          <a:picLocks noChangeAspect="1"/>
        </xdr:cNvPicPr>
      </xdr:nvPicPr>
      <xdr:blipFill>
        <a:blip xmlns:r="http://schemas.openxmlformats.org/officeDocument/2006/relationships" r:embed="rId3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334</xdr:row>
      <xdr:rowOff>95250</xdr:rowOff>
    </xdr:from>
    <xdr:ext cx="1238250" cy="1238250"/>
    <xdr:pic>
      <xdr:nvPicPr>
        <xdr:cNvPr id="322" name="Тройник переходной PPR 50х25х50мм РТП белый" descr="19545"/>
        <xdr:cNvPicPr>
          <a:picLocks noChangeAspect="1"/>
        </xdr:cNvPicPr>
      </xdr:nvPicPr>
      <xdr:blipFill>
        <a:blip xmlns:r="http://schemas.openxmlformats.org/officeDocument/2006/relationships" r:embed="rId3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335</xdr:row>
      <xdr:rowOff>95250</xdr:rowOff>
    </xdr:from>
    <xdr:ext cx="1238250" cy="1238250"/>
    <xdr:pic>
      <xdr:nvPicPr>
        <xdr:cNvPr id="323" name="Муфта комбинированная PPR 63х2&quot; РТП наружная резьба белая" descr="19553"/>
        <xdr:cNvPicPr>
          <a:picLocks noChangeAspect="1"/>
        </xdr:cNvPicPr>
      </xdr:nvPicPr>
      <xdr:blipFill>
        <a:blip xmlns:r="http://schemas.openxmlformats.org/officeDocument/2006/relationships" r:embed="rId3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336</xdr:row>
      <xdr:rowOff>95250</xdr:rowOff>
    </xdr:from>
    <xdr:ext cx="1238250" cy="1238250"/>
    <xdr:pic>
      <xdr:nvPicPr>
        <xdr:cNvPr id="324" name="Уголок PPR 45* D63мм РТП белый" descr="19566"/>
        <xdr:cNvPicPr>
          <a:picLocks noChangeAspect="1"/>
        </xdr:cNvPicPr>
      </xdr:nvPicPr>
      <xdr:blipFill>
        <a:blip xmlns:r="http://schemas.openxmlformats.org/officeDocument/2006/relationships" r:embed="rId3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337</xdr:row>
      <xdr:rowOff>95250</xdr:rowOff>
    </xdr:from>
    <xdr:ext cx="1238250" cy="1238250"/>
    <xdr:pic>
      <xdr:nvPicPr>
        <xdr:cNvPr id="325" name="Тройник PPR 63мм РТП белый" descr="19567"/>
        <xdr:cNvPicPr>
          <a:picLocks noChangeAspect="1"/>
        </xdr:cNvPicPr>
      </xdr:nvPicPr>
      <xdr:blipFill>
        <a:blip xmlns:r="http://schemas.openxmlformats.org/officeDocument/2006/relationships" r:embed="rId3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338</xdr:row>
      <xdr:rowOff>95250</xdr:rowOff>
    </xdr:from>
    <xdr:ext cx="1238250" cy="1238250"/>
    <xdr:pic>
      <xdr:nvPicPr>
        <xdr:cNvPr id="326" name="Тройник переходной PPR 50х40х50мм РТП белый" descr="19568"/>
        <xdr:cNvPicPr>
          <a:picLocks noChangeAspect="1"/>
        </xdr:cNvPicPr>
      </xdr:nvPicPr>
      <xdr:blipFill>
        <a:blip xmlns:r="http://schemas.openxmlformats.org/officeDocument/2006/relationships" r:embed="rId3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339</xdr:row>
      <xdr:rowOff>95250</xdr:rowOff>
    </xdr:from>
    <xdr:ext cx="1238250" cy="1238250"/>
    <xdr:pic>
      <xdr:nvPicPr>
        <xdr:cNvPr id="327" name="Муфта разъемная PPR 63х2&quot; наружная резьба РТП белая" descr="19575"/>
        <xdr:cNvPicPr>
          <a:picLocks noChangeAspect="1"/>
        </xdr:cNvPicPr>
      </xdr:nvPicPr>
      <xdr:blipFill>
        <a:blip xmlns:r="http://schemas.openxmlformats.org/officeDocument/2006/relationships" r:embed="rId3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340</xdr:row>
      <xdr:rowOff>95250</xdr:rowOff>
    </xdr:from>
    <xdr:ext cx="1238250" cy="1238250"/>
    <xdr:pic>
      <xdr:nvPicPr>
        <xdr:cNvPr id="328" name="Муфта разъемная PPR 25х1/2&quot; внутренняя резьба РТП белая" descr="19712"/>
        <xdr:cNvPicPr>
          <a:picLocks noChangeAspect="1"/>
        </xdr:cNvPicPr>
      </xdr:nvPicPr>
      <xdr:blipFill>
        <a:blip xmlns:r="http://schemas.openxmlformats.org/officeDocument/2006/relationships" r:embed="rId3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341</xdr:row>
      <xdr:rowOff>95250</xdr:rowOff>
    </xdr:from>
    <xdr:ext cx="1238250" cy="1238250"/>
    <xdr:pic>
      <xdr:nvPicPr>
        <xdr:cNvPr id="329" name="Муфта переходная PPR 25х20мм РТП внутренняя/внутренняя белая" descr="19714"/>
        <xdr:cNvPicPr>
          <a:picLocks noChangeAspect="1"/>
        </xdr:cNvPicPr>
      </xdr:nvPicPr>
      <xdr:blipFill>
        <a:blip xmlns:r="http://schemas.openxmlformats.org/officeDocument/2006/relationships" r:embed="rId3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342</xdr:row>
      <xdr:rowOff>95250</xdr:rowOff>
    </xdr:from>
    <xdr:ext cx="1238250" cy="1238250"/>
    <xdr:pic>
      <xdr:nvPicPr>
        <xdr:cNvPr id="330" name="Муфта переходная PPR 32х20мм РТП внутренняя/внутренняя белая" descr="19715"/>
        <xdr:cNvPicPr>
          <a:picLocks noChangeAspect="1"/>
        </xdr:cNvPicPr>
      </xdr:nvPicPr>
      <xdr:blipFill>
        <a:blip xmlns:r="http://schemas.openxmlformats.org/officeDocument/2006/relationships" r:embed="rId3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343</xdr:row>
      <xdr:rowOff>95250</xdr:rowOff>
    </xdr:from>
    <xdr:ext cx="1238250" cy="1238250"/>
    <xdr:pic>
      <xdr:nvPicPr>
        <xdr:cNvPr id="331" name="Муфта переходная PPR 32х25мм РТП внутренняя/внутренняя белая" descr="19716"/>
        <xdr:cNvPicPr>
          <a:picLocks noChangeAspect="1"/>
        </xdr:cNvPicPr>
      </xdr:nvPicPr>
      <xdr:blipFill>
        <a:blip xmlns:r="http://schemas.openxmlformats.org/officeDocument/2006/relationships" r:embed="rId3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344</xdr:row>
      <xdr:rowOff>95250</xdr:rowOff>
    </xdr:from>
    <xdr:ext cx="1238250" cy="1238250"/>
    <xdr:pic>
      <xdr:nvPicPr>
        <xdr:cNvPr id="332" name="Муфта переходная PPR 40х25мм РТП внутренняя/внутренняя белая" descr="19717"/>
        <xdr:cNvPicPr>
          <a:picLocks noChangeAspect="1"/>
        </xdr:cNvPicPr>
      </xdr:nvPicPr>
      <xdr:blipFill>
        <a:blip xmlns:r="http://schemas.openxmlformats.org/officeDocument/2006/relationships" r:embed="rId3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345</xdr:row>
      <xdr:rowOff>95250</xdr:rowOff>
    </xdr:from>
    <xdr:ext cx="1238250" cy="1238250"/>
    <xdr:pic>
      <xdr:nvPicPr>
        <xdr:cNvPr id="333" name="Муфта переходная PPR 40х32мм РТП внутренняя/внутренняя белая" descr="19718"/>
        <xdr:cNvPicPr>
          <a:picLocks noChangeAspect="1"/>
        </xdr:cNvPicPr>
      </xdr:nvPicPr>
      <xdr:blipFill>
        <a:blip xmlns:r="http://schemas.openxmlformats.org/officeDocument/2006/relationships" r:embed="rId3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346</xdr:row>
      <xdr:rowOff>95250</xdr:rowOff>
    </xdr:from>
    <xdr:ext cx="1238250" cy="1238250"/>
    <xdr:pic>
      <xdr:nvPicPr>
        <xdr:cNvPr id="334" name="Муфта разъемная PPR 32мм внутренняя/внутренняя РТП белая" descr="19719"/>
        <xdr:cNvPicPr>
          <a:picLocks noChangeAspect="1"/>
        </xdr:cNvPicPr>
      </xdr:nvPicPr>
      <xdr:blipFill>
        <a:blip xmlns:r="http://schemas.openxmlformats.org/officeDocument/2006/relationships" r:embed="rId3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347</xdr:row>
      <xdr:rowOff>95250</xdr:rowOff>
    </xdr:from>
    <xdr:ext cx="1238250" cy="1238250"/>
    <xdr:pic>
      <xdr:nvPicPr>
        <xdr:cNvPr id="335" name="Муфта разъемная PPR 40мм внутренняя/внутренняя РТП белая" descr="19720"/>
        <xdr:cNvPicPr>
          <a:picLocks noChangeAspect="1"/>
        </xdr:cNvPicPr>
      </xdr:nvPicPr>
      <xdr:blipFill>
        <a:blip xmlns:r="http://schemas.openxmlformats.org/officeDocument/2006/relationships" r:embed="rId3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348</xdr:row>
      <xdr:rowOff>95250</xdr:rowOff>
    </xdr:from>
    <xdr:ext cx="1238250" cy="1238250"/>
    <xdr:pic>
      <xdr:nvPicPr>
        <xdr:cNvPr id="336" name="Муфта разъемная PPR 20мм внутренняя/внутренняя РТП белая" descr="20124"/>
        <xdr:cNvPicPr>
          <a:picLocks noChangeAspect="1"/>
        </xdr:cNvPicPr>
      </xdr:nvPicPr>
      <xdr:blipFill>
        <a:blip xmlns:r="http://schemas.openxmlformats.org/officeDocument/2006/relationships" r:embed="rId3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349</xdr:row>
      <xdr:rowOff>95250</xdr:rowOff>
    </xdr:from>
    <xdr:ext cx="1238250" cy="1238250"/>
    <xdr:pic>
      <xdr:nvPicPr>
        <xdr:cNvPr id="337" name="Муфта разъемная PPR 25мм внутренняя/внутренняя РТП белая" descr="20125"/>
        <xdr:cNvPicPr>
          <a:picLocks noChangeAspect="1"/>
        </xdr:cNvPicPr>
      </xdr:nvPicPr>
      <xdr:blipFill>
        <a:blip xmlns:r="http://schemas.openxmlformats.org/officeDocument/2006/relationships" r:embed="rId3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350</xdr:row>
      <xdr:rowOff>95250</xdr:rowOff>
    </xdr:from>
    <xdr:ext cx="1238250" cy="1238250"/>
    <xdr:pic>
      <xdr:nvPicPr>
        <xdr:cNvPr id="338" name="Опора для труб PPR 50мм РТП белая" descr="20318"/>
        <xdr:cNvPicPr>
          <a:picLocks noChangeAspect="1"/>
        </xdr:cNvPicPr>
      </xdr:nvPicPr>
      <xdr:blipFill>
        <a:blip xmlns:r="http://schemas.openxmlformats.org/officeDocument/2006/relationships" r:embed="rId3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351</xdr:row>
      <xdr:rowOff>95250</xdr:rowOff>
    </xdr:from>
    <xdr:ext cx="1238250" cy="1238250"/>
    <xdr:pic>
      <xdr:nvPicPr>
        <xdr:cNvPr id="339" name="Тройник переходной PPR 63х32х63мм РТП белый" descr="20326"/>
        <xdr:cNvPicPr>
          <a:picLocks noChangeAspect="1"/>
        </xdr:cNvPicPr>
      </xdr:nvPicPr>
      <xdr:blipFill>
        <a:blip xmlns:r="http://schemas.openxmlformats.org/officeDocument/2006/relationships" r:embed="rId3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352</xdr:row>
      <xdr:rowOff>95250</xdr:rowOff>
    </xdr:from>
    <xdr:ext cx="1238250" cy="1238250"/>
    <xdr:pic>
      <xdr:nvPicPr>
        <xdr:cNvPr id="340" name="Заглушка PPR 40мм РТП белая" descr="20384"/>
        <xdr:cNvPicPr>
          <a:picLocks noChangeAspect="1"/>
        </xdr:cNvPicPr>
      </xdr:nvPicPr>
      <xdr:blipFill>
        <a:blip xmlns:r="http://schemas.openxmlformats.org/officeDocument/2006/relationships" r:embed="rId3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353</xdr:row>
      <xdr:rowOff>95250</xdr:rowOff>
    </xdr:from>
    <xdr:ext cx="1238250" cy="1238250"/>
    <xdr:pic>
      <xdr:nvPicPr>
        <xdr:cNvPr id="341" name="Кран шаровый PPR 50мм РТП белый" descr="20960"/>
        <xdr:cNvPicPr>
          <a:picLocks noChangeAspect="1"/>
        </xdr:cNvPicPr>
      </xdr:nvPicPr>
      <xdr:blipFill>
        <a:blip xmlns:r="http://schemas.openxmlformats.org/officeDocument/2006/relationships" r:embed="rId3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354</xdr:row>
      <xdr:rowOff>95250</xdr:rowOff>
    </xdr:from>
    <xdr:ext cx="1238250" cy="1238250"/>
    <xdr:pic>
      <xdr:nvPicPr>
        <xdr:cNvPr id="342" name="Оголовок для скважины ОСП 90х125/25мм" descr="21297"/>
        <xdr:cNvPicPr>
          <a:picLocks noChangeAspect="1"/>
        </xdr:cNvPicPr>
      </xdr:nvPicPr>
      <xdr:blipFill>
        <a:blip xmlns:r="http://schemas.openxmlformats.org/officeDocument/2006/relationships" r:embed="rId3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355</xdr:row>
      <xdr:rowOff>95250</xdr:rowOff>
    </xdr:from>
    <xdr:ext cx="1238250" cy="1238250"/>
    <xdr:pic>
      <xdr:nvPicPr>
        <xdr:cNvPr id="343" name="Оголовок для скважины ОСП 90х125/32мм" descr="21298"/>
        <xdr:cNvPicPr>
          <a:picLocks noChangeAspect="1"/>
        </xdr:cNvPicPr>
      </xdr:nvPicPr>
      <xdr:blipFill>
        <a:blip xmlns:r="http://schemas.openxmlformats.org/officeDocument/2006/relationships" r:embed="rId3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356</xdr:row>
      <xdr:rowOff>95250</xdr:rowOff>
    </xdr:from>
    <xdr:ext cx="1238250" cy="1238250"/>
    <xdr:pic>
      <xdr:nvPicPr>
        <xdr:cNvPr id="344" name="Труба техническая полиэтиленовая ПНД 25х2.0мм РТК 100м" descr="21321"/>
        <xdr:cNvPicPr>
          <a:picLocks noChangeAspect="1"/>
        </xdr:cNvPicPr>
      </xdr:nvPicPr>
      <xdr:blipFill>
        <a:blip xmlns:r="http://schemas.openxmlformats.org/officeDocument/2006/relationships" r:embed="rId3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357</xdr:row>
      <xdr:rowOff>95250</xdr:rowOff>
    </xdr:from>
    <xdr:ext cx="1238250" cy="1238250"/>
    <xdr:pic>
      <xdr:nvPicPr>
        <xdr:cNvPr id="345" name="Тройник переходной PPR 75х50х75мм РТП белый" descr="21351"/>
        <xdr:cNvPicPr>
          <a:picLocks noChangeAspect="1"/>
        </xdr:cNvPicPr>
      </xdr:nvPicPr>
      <xdr:blipFill>
        <a:blip xmlns:r="http://schemas.openxmlformats.org/officeDocument/2006/relationships" r:embed="rId3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358</xdr:row>
      <xdr:rowOff>95250</xdr:rowOff>
    </xdr:from>
    <xdr:ext cx="1238250" cy="1238250"/>
    <xdr:pic>
      <xdr:nvPicPr>
        <xdr:cNvPr id="346" name="Труба стекловолокно PPR 63х8.6мм PN20 РТП белая" descr="21356"/>
        <xdr:cNvPicPr>
          <a:picLocks noChangeAspect="1"/>
        </xdr:cNvPicPr>
      </xdr:nvPicPr>
      <xdr:blipFill>
        <a:blip xmlns:r="http://schemas.openxmlformats.org/officeDocument/2006/relationships" r:embed="rId3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359</xdr:row>
      <xdr:rowOff>95250</xdr:rowOff>
    </xdr:from>
    <xdr:ext cx="1238250" cy="1238250"/>
    <xdr:pic>
      <xdr:nvPicPr>
        <xdr:cNvPr id="347" name="Труба PPR 75х12.5мм PN20 РТП белая" descr="21357"/>
        <xdr:cNvPicPr>
          <a:picLocks noChangeAspect="1"/>
        </xdr:cNvPicPr>
      </xdr:nvPicPr>
      <xdr:blipFill>
        <a:blip xmlns:r="http://schemas.openxmlformats.org/officeDocument/2006/relationships" r:embed="rId3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360</xdr:row>
      <xdr:rowOff>95250</xdr:rowOff>
    </xdr:from>
    <xdr:ext cx="1238250" cy="1238250"/>
    <xdr:pic>
      <xdr:nvPicPr>
        <xdr:cNvPr id="348" name="Муфта соединительная PPR 75мм РТП белая" descr="21358"/>
        <xdr:cNvPicPr>
          <a:picLocks noChangeAspect="1"/>
        </xdr:cNvPicPr>
      </xdr:nvPicPr>
      <xdr:blipFill>
        <a:blip xmlns:r="http://schemas.openxmlformats.org/officeDocument/2006/relationships" r:embed="rId3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361</xdr:row>
      <xdr:rowOff>95250</xdr:rowOff>
    </xdr:from>
    <xdr:ext cx="1238250" cy="1238250"/>
    <xdr:pic>
      <xdr:nvPicPr>
        <xdr:cNvPr id="349" name="Уголок PPR 90* D75мм РТП белый" descr="21359"/>
        <xdr:cNvPicPr>
          <a:picLocks noChangeAspect="1"/>
        </xdr:cNvPicPr>
      </xdr:nvPicPr>
      <xdr:blipFill>
        <a:blip xmlns:r="http://schemas.openxmlformats.org/officeDocument/2006/relationships" r:embed="rId3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362</xdr:row>
      <xdr:rowOff>95250</xdr:rowOff>
    </xdr:from>
    <xdr:ext cx="1238250" cy="1238250"/>
    <xdr:pic>
      <xdr:nvPicPr>
        <xdr:cNvPr id="350" name="Муфта переходная PPR 63х40мм РТП внутренняя/наружная белая" descr="21360"/>
        <xdr:cNvPicPr>
          <a:picLocks noChangeAspect="1"/>
        </xdr:cNvPicPr>
      </xdr:nvPicPr>
      <xdr:blipFill>
        <a:blip xmlns:r="http://schemas.openxmlformats.org/officeDocument/2006/relationships" r:embed="rId3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363</xdr:row>
      <xdr:rowOff>95250</xdr:rowOff>
    </xdr:from>
    <xdr:ext cx="1238250" cy="1238250"/>
    <xdr:pic>
      <xdr:nvPicPr>
        <xdr:cNvPr id="351" name="Муфта переходная PPR 75х63мм РТП внутренняя/наружная белая" descr="21361"/>
        <xdr:cNvPicPr>
          <a:picLocks noChangeAspect="1"/>
        </xdr:cNvPicPr>
      </xdr:nvPicPr>
      <xdr:blipFill>
        <a:blip xmlns:r="http://schemas.openxmlformats.org/officeDocument/2006/relationships" r:embed="rId3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364</xdr:row>
      <xdr:rowOff>95250</xdr:rowOff>
    </xdr:from>
    <xdr:ext cx="1238250" cy="1238250"/>
    <xdr:pic>
      <xdr:nvPicPr>
        <xdr:cNvPr id="352" name="Тройник переходной PPR 63х40х63мм РТП белый" descr="21362"/>
        <xdr:cNvPicPr>
          <a:picLocks noChangeAspect="1"/>
        </xdr:cNvPicPr>
      </xdr:nvPicPr>
      <xdr:blipFill>
        <a:blip xmlns:r="http://schemas.openxmlformats.org/officeDocument/2006/relationships" r:embed="rId3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365</xdr:row>
      <xdr:rowOff>95250</xdr:rowOff>
    </xdr:from>
    <xdr:ext cx="1238250" cy="1238250"/>
    <xdr:pic>
      <xdr:nvPicPr>
        <xdr:cNvPr id="353" name="Бурт фланца PPR 63мм РТП белый" descr="21363"/>
        <xdr:cNvPicPr>
          <a:picLocks noChangeAspect="1"/>
        </xdr:cNvPicPr>
      </xdr:nvPicPr>
      <xdr:blipFill>
        <a:blip xmlns:r="http://schemas.openxmlformats.org/officeDocument/2006/relationships" r:embed="rId3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366</xdr:row>
      <xdr:rowOff>95250</xdr:rowOff>
    </xdr:from>
    <xdr:ext cx="1238250" cy="1238250"/>
    <xdr:pic>
      <xdr:nvPicPr>
        <xdr:cNvPr id="354" name="Бурт фланца PPR 75мм РТП белый" descr="21364"/>
        <xdr:cNvPicPr>
          <a:picLocks noChangeAspect="1"/>
        </xdr:cNvPicPr>
      </xdr:nvPicPr>
      <xdr:blipFill>
        <a:blip xmlns:r="http://schemas.openxmlformats.org/officeDocument/2006/relationships" r:embed="rId3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367</xdr:row>
      <xdr:rowOff>95250</xdr:rowOff>
    </xdr:from>
    <xdr:ext cx="1238250" cy="1238250"/>
    <xdr:pic>
      <xdr:nvPicPr>
        <xdr:cNvPr id="355" name="Бурт фланца PPR 50мм РТП белый" descr="21469"/>
        <xdr:cNvPicPr>
          <a:picLocks noChangeAspect="1"/>
        </xdr:cNvPicPr>
      </xdr:nvPicPr>
      <xdr:blipFill>
        <a:blip xmlns:r="http://schemas.openxmlformats.org/officeDocument/2006/relationships" r:embed="rId3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368</xdr:row>
      <xdr:rowOff>95250</xdr:rowOff>
    </xdr:from>
    <xdr:ext cx="1238250" cy="1238250"/>
    <xdr:pic>
      <xdr:nvPicPr>
        <xdr:cNvPr id="356" name="Изоляция трубная НПЭ 22/6мм" descr="21491"/>
        <xdr:cNvPicPr>
          <a:picLocks noChangeAspect="1"/>
        </xdr:cNvPicPr>
      </xdr:nvPicPr>
      <xdr:blipFill>
        <a:blip xmlns:r="http://schemas.openxmlformats.org/officeDocument/2006/relationships" r:embed="rId3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369</xdr:row>
      <xdr:rowOff>95250</xdr:rowOff>
    </xdr:from>
    <xdr:ext cx="1238250" cy="1238250"/>
    <xdr:pic>
      <xdr:nvPicPr>
        <xdr:cNvPr id="357" name="Изоляция трубная НПЭ 22/9мм" descr="21492"/>
        <xdr:cNvPicPr>
          <a:picLocks noChangeAspect="1"/>
        </xdr:cNvPicPr>
      </xdr:nvPicPr>
      <xdr:blipFill>
        <a:blip xmlns:r="http://schemas.openxmlformats.org/officeDocument/2006/relationships" r:embed="rId3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370</xdr:row>
      <xdr:rowOff>95250</xdr:rowOff>
    </xdr:from>
    <xdr:ext cx="1238250" cy="1238250"/>
    <xdr:pic>
      <xdr:nvPicPr>
        <xdr:cNvPr id="358" name="Изоляция трубная НПЭ 28/6мм" descr="21493"/>
        <xdr:cNvPicPr>
          <a:picLocks noChangeAspect="1"/>
        </xdr:cNvPicPr>
      </xdr:nvPicPr>
      <xdr:blipFill>
        <a:blip xmlns:r="http://schemas.openxmlformats.org/officeDocument/2006/relationships" r:embed="rId3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371</xdr:row>
      <xdr:rowOff>95250</xdr:rowOff>
    </xdr:from>
    <xdr:ext cx="1238250" cy="1238250"/>
    <xdr:pic>
      <xdr:nvPicPr>
        <xdr:cNvPr id="359" name="Изоляция трубная НПЭ 28/9мм" descr="21494"/>
        <xdr:cNvPicPr>
          <a:picLocks noChangeAspect="1"/>
        </xdr:cNvPicPr>
      </xdr:nvPicPr>
      <xdr:blipFill>
        <a:blip xmlns:r="http://schemas.openxmlformats.org/officeDocument/2006/relationships" r:embed="rId3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372</xdr:row>
      <xdr:rowOff>95250</xdr:rowOff>
    </xdr:from>
    <xdr:ext cx="1238250" cy="1238250"/>
    <xdr:pic>
      <xdr:nvPicPr>
        <xdr:cNvPr id="360" name="Изоляция трубная НПЭ 35/6мм" descr="21495"/>
        <xdr:cNvPicPr>
          <a:picLocks noChangeAspect="1"/>
        </xdr:cNvPicPr>
      </xdr:nvPicPr>
      <xdr:blipFill>
        <a:blip xmlns:r="http://schemas.openxmlformats.org/officeDocument/2006/relationships" r:embed="rId3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373</xdr:row>
      <xdr:rowOff>95250</xdr:rowOff>
    </xdr:from>
    <xdr:ext cx="1238250" cy="1238250"/>
    <xdr:pic>
      <xdr:nvPicPr>
        <xdr:cNvPr id="361" name="Изоляция трубная НПЭ 35/9мм" descr="21496"/>
        <xdr:cNvPicPr>
          <a:picLocks noChangeAspect="1"/>
        </xdr:cNvPicPr>
      </xdr:nvPicPr>
      <xdr:blipFill>
        <a:blip xmlns:r="http://schemas.openxmlformats.org/officeDocument/2006/relationships" r:embed="rId3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374</xdr:row>
      <xdr:rowOff>95250</xdr:rowOff>
    </xdr:from>
    <xdr:ext cx="1238250" cy="1238250"/>
    <xdr:pic>
      <xdr:nvPicPr>
        <xdr:cNvPr id="362" name="Изоляция трубная НПЭ 42/9мм" descr="21497"/>
        <xdr:cNvPicPr>
          <a:picLocks noChangeAspect="1"/>
        </xdr:cNvPicPr>
      </xdr:nvPicPr>
      <xdr:blipFill>
        <a:blip xmlns:r="http://schemas.openxmlformats.org/officeDocument/2006/relationships" r:embed="rId3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375</xdr:row>
      <xdr:rowOff>95250</xdr:rowOff>
    </xdr:from>
    <xdr:ext cx="1238250" cy="1238250"/>
    <xdr:pic>
      <xdr:nvPicPr>
        <xdr:cNvPr id="363" name="Изоляция трубная НПЭ 42/13мм" descr="21498"/>
        <xdr:cNvPicPr>
          <a:picLocks noChangeAspect="1"/>
        </xdr:cNvPicPr>
      </xdr:nvPicPr>
      <xdr:blipFill>
        <a:blip xmlns:r="http://schemas.openxmlformats.org/officeDocument/2006/relationships" r:embed="rId3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376</xdr:row>
      <xdr:rowOff>95250</xdr:rowOff>
    </xdr:from>
    <xdr:ext cx="1238250" cy="1238250"/>
    <xdr:pic>
      <xdr:nvPicPr>
        <xdr:cNvPr id="364" name="Изоляция трубная НПЭ 54/9мм" descr="21499"/>
        <xdr:cNvPicPr>
          <a:picLocks noChangeAspect="1"/>
        </xdr:cNvPicPr>
      </xdr:nvPicPr>
      <xdr:blipFill>
        <a:blip xmlns:r="http://schemas.openxmlformats.org/officeDocument/2006/relationships" r:embed="rId3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377</xdr:row>
      <xdr:rowOff>95250</xdr:rowOff>
    </xdr:from>
    <xdr:ext cx="1238250" cy="1238250"/>
    <xdr:pic>
      <xdr:nvPicPr>
        <xdr:cNvPr id="365" name="Изоляция трубная НПЭ 54/13мм" descr="21500"/>
        <xdr:cNvPicPr>
          <a:picLocks noChangeAspect="1"/>
        </xdr:cNvPicPr>
      </xdr:nvPicPr>
      <xdr:blipFill>
        <a:blip xmlns:r="http://schemas.openxmlformats.org/officeDocument/2006/relationships" r:embed="rId3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378</xdr:row>
      <xdr:rowOff>95250</xdr:rowOff>
    </xdr:from>
    <xdr:ext cx="1238250" cy="1238250"/>
    <xdr:pic>
      <xdr:nvPicPr>
        <xdr:cNvPr id="366" name="Изоляция трубная НПЭ 65/9мм" descr="21501"/>
        <xdr:cNvPicPr>
          <a:picLocks noChangeAspect="1"/>
        </xdr:cNvPicPr>
      </xdr:nvPicPr>
      <xdr:blipFill>
        <a:blip xmlns:r="http://schemas.openxmlformats.org/officeDocument/2006/relationships" r:embed="rId3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379</xdr:row>
      <xdr:rowOff>95250</xdr:rowOff>
    </xdr:from>
    <xdr:ext cx="1238250" cy="1238250"/>
    <xdr:pic>
      <xdr:nvPicPr>
        <xdr:cNvPr id="367" name="Изоляция трубная НПЭ 65/13мм" descr="21502"/>
        <xdr:cNvPicPr>
          <a:picLocks noChangeAspect="1"/>
        </xdr:cNvPicPr>
      </xdr:nvPicPr>
      <xdr:blipFill>
        <a:blip xmlns:r="http://schemas.openxmlformats.org/officeDocument/2006/relationships" r:embed="rId3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380</xdr:row>
      <xdr:rowOff>95250</xdr:rowOff>
    </xdr:from>
    <xdr:ext cx="1238250" cy="1238250"/>
    <xdr:pic>
      <xdr:nvPicPr>
        <xdr:cNvPr id="368" name="Изоляция трубная НПЭ 76/9мм" descr="21503"/>
        <xdr:cNvPicPr>
          <a:picLocks noChangeAspect="1"/>
        </xdr:cNvPicPr>
      </xdr:nvPicPr>
      <xdr:blipFill>
        <a:blip xmlns:r="http://schemas.openxmlformats.org/officeDocument/2006/relationships" r:embed="rId3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381</xdr:row>
      <xdr:rowOff>95250</xdr:rowOff>
    </xdr:from>
    <xdr:ext cx="1238250" cy="1238250"/>
    <xdr:pic>
      <xdr:nvPicPr>
        <xdr:cNvPr id="369" name="Изоляция трубная НПЭ 76/13мм" descr="21504"/>
        <xdr:cNvPicPr>
          <a:picLocks noChangeAspect="1"/>
        </xdr:cNvPicPr>
      </xdr:nvPicPr>
      <xdr:blipFill>
        <a:blip xmlns:r="http://schemas.openxmlformats.org/officeDocument/2006/relationships" r:embed="rId3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382</xdr:row>
      <xdr:rowOff>95250</xdr:rowOff>
    </xdr:from>
    <xdr:ext cx="1238250" cy="1238250"/>
    <xdr:pic>
      <xdr:nvPicPr>
        <xdr:cNvPr id="370" name="Изоляция трубная НПЭ 110/9мм" descr="21505"/>
        <xdr:cNvPicPr>
          <a:picLocks noChangeAspect="1"/>
        </xdr:cNvPicPr>
      </xdr:nvPicPr>
      <xdr:blipFill>
        <a:blip xmlns:r="http://schemas.openxmlformats.org/officeDocument/2006/relationships" r:embed="rId3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383</xdr:row>
      <xdr:rowOff>95250</xdr:rowOff>
    </xdr:from>
    <xdr:ext cx="1238250" cy="1238250"/>
    <xdr:pic>
      <xdr:nvPicPr>
        <xdr:cNvPr id="371" name="Изоляция трубная НПЭ 110/13мм" descr="21506"/>
        <xdr:cNvPicPr>
          <a:picLocks noChangeAspect="1"/>
        </xdr:cNvPicPr>
      </xdr:nvPicPr>
      <xdr:blipFill>
        <a:blip xmlns:r="http://schemas.openxmlformats.org/officeDocument/2006/relationships" r:embed="rId3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384</xdr:row>
      <xdr:rowOff>95250</xdr:rowOff>
    </xdr:from>
    <xdr:ext cx="1238250" cy="1238250"/>
    <xdr:pic>
      <xdr:nvPicPr>
        <xdr:cNvPr id="372" name="Уголок PPR 90* D110мм РТП белый" descr="21524"/>
        <xdr:cNvPicPr>
          <a:picLocks noChangeAspect="1"/>
        </xdr:cNvPicPr>
      </xdr:nvPicPr>
      <xdr:blipFill>
        <a:blip xmlns:r="http://schemas.openxmlformats.org/officeDocument/2006/relationships" r:embed="rId3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385</xdr:row>
      <xdr:rowOff>95250</xdr:rowOff>
    </xdr:from>
    <xdr:ext cx="1238250" cy="1238250"/>
    <xdr:pic>
      <xdr:nvPicPr>
        <xdr:cNvPr id="373" name="Бурт фланца PPR 110мм РТП белый" descr="21526"/>
        <xdr:cNvPicPr>
          <a:picLocks noChangeAspect="1"/>
        </xdr:cNvPicPr>
      </xdr:nvPicPr>
      <xdr:blipFill>
        <a:blip xmlns:r="http://schemas.openxmlformats.org/officeDocument/2006/relationships" r:embed="rId3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386</xdr:row>
      <xdr:rowOff>95250</xdr:rowOff>
    </xdr:from>
    <xdr:ext cx="1238250" cy="1238250"/>
    <xdr:pic>
      <xdr:nvPicPr>
        <xdr:cNvPr id="374" name="Труба стекловолокно PPR 75х12.5мм PN25 РТП белая" descr="21533"/>
        <xdr:cNvPicPr>
          <a:picLocks noChangeAspect="1"/>
        </xdr:cNvPicPr>
      </xdr:nvPicPr>
      <xdr:blipFill>
        <a:blip xmlns:r="http://schemas.openxmlformats.org/officeDocument/2006/relationships" r:embed="rId3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387</xdr:row>
      <xdr:rowOff>95250</xdr:rowOff>
    </xdr:from>
    <xdr:ext cx="1238250" cy="1238250"/>
    <xdr:pic>
      <xdr:nvPicPr>
        <xdr:cNvPr id="375" name="Труба стекловолокно PPR 110х18.3мм PN25 РТП белая" descr="21534"/>
        <xdr:cNvPicPr>
          <a:picLocks noChangeAspect="1"/>
        </xdr:cNvPicPr>
      </xdr:nvPicPr>
      <xdr:blipFill>
        <a:blip xmlns:r="http://schemas.openxmlformats.org/officeDocument/2006/relationships" r:embed="rId3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388</xdr:row>
      <xdr:rowOff>95250</xdr:rowOff>
    </xdr:from>
    <xdr:ext cx="1238250" cy="1238250"/>
    <xdr:pic>
      <xdr:nvPicPr>
        <xdr:cNvPr id="376" name="Муфта соединительная PPR 110мм РТП белая" descr="21535"/>
        <xdr:cNvPicPr>
          <a:picLocks noChangeAspect="1"/>
        </xdr:cNvPicPr>
      </xdr:nvPicPr>
      <xdr:blipFill>
        <a:blip xmlns:r="http://schemas.openxmlformats.org/officeDocument/2006/relationships" r:embed="rId3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389</xdr:row>
      <xdr:rowOff>95250</xdr:rowOff>
    </xdr:from>
    <xdr:ext cx="1238250" cy="1238250"/>
    <xdr:pic>
      <xdr:nvPicPr>
        <xdr:cNvPr id="377" name="Уголок PPR 90* D90мм РТП белый" descr="21536"/>
        <xdr:cNvPicPr>
          <a:picLocks noChangeAspect="1"/>
        </xdr:cNvPicPr>
      </xdr:nvPicPr>
      <xdr:blipFill>
        <a:blip xmlns:r="http://schemas.openxmlformats.org/officeDocument/2006/relationships" r:embed="rId3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390</xdr:row>
      <xdr:rowOff>95250</xdr:rowOff>
    </xdr:from>
    <xdr:ext cx="1238250" cy="1238250"/>
    <xdr:pic>
      <xdr:nvPicPr>
        <xdr:cNvPr id="378" name="Тройник PPR 75мм РТП белый" descr="21537"/>
        <xdr:cNvPicPr>
          <a:picLocks noChangeAspect="1"/>
        </xdr:cNvPicPr>
      </xdr:nvPicPr>
      <xdr:blipFill>
        <a:blip xmlns:r="http://schemas.openxmlformats.org/officeDocument/2006/relationships" r:embed="rId3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391</xdr:row>
      <xdr:rowOff>95250</xdr:rowOff>
    </xdr:from>
    <xdr:ext cx="1238250" cy="1238250"/>
    <xdr:pic>
      <xdr:nvPicPr>
        <xdr:cNvPr id="379" name="Муфта переходная PPR 75х50мм РТП внутренняя/наружная белая" descr="21538"/>
        <xdr:cNvPicPr>
          <a:picLocks noChangeAspect="1"/>
        </xdr:cNvPicPr>
      </xdr:nvPicPr>
      <xdr:blipFill>
        <a:blip xmlns:r="http://schemas.openxmlformats.org/officeDocument/2006/relationships" r:embed="rId3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392</xdr:row>
      <xdr:rowOff>95250</xdr:rowOff>
    </xdr:from>
    <xdr:ext cx="1238250" cy="1238250"/>
    <xdr:pic>
      <xdr:nvPicPr>
        <xdr:cNvPr id="380" name="Муфта переходная PPR 90х75мм РТП внутренняя/наружная белая" descr="21539"/>
        <xdr:cNvPicPr>
          <a:picLocks noChangeAspect="1"/>
        </xdr:cNvPicPr>
      </xdr:nvPicPr>
      <xdr:blipFill>
        <a:blip xmlns:r="http://schemas.openxmlformats.org/officeDocument/2006/relationships" r:embed="rId3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393</xdr:row>
      <xdr:rowOff>95250</xdr:rowOff>
    </xdr:from>
    <xdr:ext cx="1238250" cy="1238250"/>
    <xdr:pic>
      <xdr:nvPicPr>
        <xdr:cNvPr id="381" name="Муфта переходная PPR 110х90мм РТП внутренняя/наружная белая" descr="21540"/>
        <xdr:cNvPicPr>
          <a:picLocks noChangeAspect="1"/>
        </xdr:cNvPicPr>
      </xdr:nvPicPr>
      <xdr:blipFill>
        <a:blip xmlns:r="http://schemas.openxmlformats.org/officeDocument/2006/relationships" r:embed="rId3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394</xdr:row>
      <xdr:rowOff>95250</xdr:rowOff>
    </xdr:from>
    <xdr:ext cx="1238250" cy="1238250"/>
    <xdr:pic>
      <xdr:nvPicPr>
        <xdr:cNvPr id="382" name="Тройник переходной PPR 75х63х75мм РТП белый" descr="21541"/>
        <xdr:cNvPicPr>
          <a:picLocks noChangeAspect="1"/>
        </xdr:cNvPicPr>
      </xdr:nvPicPr>
      <xdr:blipFill>
        <a:blip xmlns:r="http://schemas.openxmlformats.org/officeDocument/2006/relationships" r:embed="rId3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395</xdr:row>
      <xdr:rowOff>95250</xdr:rowOff>
    </xdr:from>
    <xdr:ext cx="1238250" cy="1238250"/>
    <xdr:pic>
      <xdr:nvPicPr>
        <xdr:cNvPr id="383" name="Тройник переходной PPR 110х63х110мм РТП белый" descr="21542"/>
        <xdr:cNvPicPr>
          <a:picLocks noChangeAspect="1"/>
        </xdr:cNvPicPr>
      </xdr:nvPicPr>
      <xdr:blipFill>
        <a:blip xmlns:r="http://schemas.openxmlformats.org/officeDocument/2006/relationships" r:embed="rId3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396</xdr:row>
      <xdr:rowOff>95250</xdr:rowOff>
    </xdr:from>
    <xdr:ext cx="1238250" cy="1238250"/>
    <xdr:pic>
      <xdr:nvPicPr>
        <xdr:cNvPr id="384" name="Фланец PPR с буртом 50мм РТП белый" descr="21543"/>
        <xdr:cNvPicPr>
          <a:picLocks noChangeAspect="1"/>
        </xdr:cNvPicPr>
      </xdr:nvPicPr>
      <xdr:blipFill>
        <a:blip xmlns:r="http://schemas.openxmlformats.org/officeDocument/2006/relationships" r:embed="rId3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397</xdr:row>
      <xdr:rowOff>95250</xdr:rowOff>
    </xdr:from>
    <xdr:ext cx="1238250" cy="1238250"/>
    <xdr:pic>
      <xdr:nvPicPr>
        <xdr:cNvPr id="385" name="Фланец PPR с буртом 75мм РТП черный" descr="21544"/>
        <xdr:cNvPicPr>
          <a:picLocks noChangeAspect="1"/>
        </xdr:cNvPicPr>
      </xdr:nvPicPr>
      <xdr:blipFill>
        <a:blip xmlns:r="http://schemas.openxmlformats.org/officeDocument/2006/relationships" r:embed="rId3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398</xdr:row>
      <xdr:rowOff>95250</xdr:rowOff>
    </xdr:from>
    <xdr:ext cx="1238250" cy="1238250"/>
    <xdr:pic>
      <xdr:nvPicPr>
        <xdr:cNvPr id="386" name="Труба стекловолокно PPR 90х12,3мм PN20 РТП белая" descr="21574"/>
        <xdr:cNvPicPr>
          <a:picLocks noChangeAspect="1"/>
        </xdr:cNvPicPr>
      </xdr:nvPicPr>
      <xdr:blipFill>
        <a:blip xmlns:r="http://schemas.openxmlformats.org/officeDocument/2006/relationships" r:embed="rId3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399</xdr:row>
      <xdr:rowOff>95250</xdr:rowOff>
    </xdr:from>
    <xdr:ext cx="1238250" cy="1238250"/>
    <xdr:pic>
      <xdr:nvPicPr>
        <xdr:cNvPr id="387" name="Хомут на шпильке Ду 87-92 3&quot; металл М8" descr="21575"/>
        <xdr:cNvPicPr>
          <a:picLocks noChangeAspect="1"/>
        </xdr:cNvPicPr>
      </xdr:nvPicPr>
      <xdr:blipFill>
        <a:blip xmlns:r="http://schemas.openxmlformats.org/officeDocument/2006/relationships" r:embed="rId3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400</xdr:row>
      <xdr:rowOff>95250</xdr:rowOff>
    </xdr:from>
    <xdr:ext cx="1238250" cy="1238250"/>
    <xdr:pic>
      <xdr:nvPicPr>
        <xdr:cNvPr id="388" name="Кран шаровый ПНД 1/2х1/2&quot; внутренняя/внутренняя резьба" descr="21646"/>
        <xdr:cNvPicPr>
          <a:picLocks noChangeAspect="1"/>
        </xdr:cNvPicPr>
      </xdr:nvPicPr>
      <xdr:blipFill>
        <a:blip xmlns:r="http://schemas.openxmlformats.org/officeDocument/2006/relationships" r:embed="rId3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401</xdr:row>
      <xdr:rowOff>95250</xdr:rowOff>
    </xdr:from>
    <xdr:ext cx="1238250" cy="1238250"/>
    <xdr:pic>
      <xdr:nvPicPr>
        <xdr:cNvPr id="389" name="Уголок переходной PPR 90* 32х20мм РТП внутренняя/внутренняя белый" descr="21674"/>
        <xdr:cNvPicPr>
          <a:picLocks noChangeAspect="1"/>
        </xdr:cNvPicPr>
      </xdr:nvPicPr>
      <xdr:blipFill>
        <a:blip xmlns:r="http://schemas.openxmlformats.org/officeDocument/2006/relationships" r:embed="rId3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402</xdr:row>
      <xdr:rowOff>95250</xdr:rowOff>
    </xdr:from>
    <xdr:ext cx="1238250" cy="1238250"/>
    <xdr:pic>
      <xdr:nvPicPr>
        <xdr:cNvPr id="390" name="Уголок переходной PPR 90* 32х25мм РТП внутренняя/внутренняя белый" descr="21675"/>
        <xdr:cNvPicPr>
          <a:picLocks noChangeAspect="1"/>
        </xdr:cNvPicPr>
      </xdr:nvPicPr>
      <xdr:blipFill>
        <a:blip xmlns:r="http://schemas.openxmlformats.org/officeDocument/2006/relationships" r:embed="rId3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403</xdr:row>
      <xdr:rowOff>95250</xdr:rowOff>
    </xdr:from>
    <xdr:ext cx="1238250" cy="1238250"/>
    <xdr:pic>
      <xdr:nvPicPr>
        <xdr:cNvPr id="391" name="Фланец PPR с буртом 63мм РТП белый" descr="21676"/>
        <xdr:cNvPicPr>
          <a:picLocks noChangeAspect="1"/>
        </xdr:cNvPicPr>
      </xdr:nvPicPr>
      <xdr:blipFill>
        <a:blip xmlns:r="http://schemas.openxmlformats.org/officeDocument/2006/relationships" r:embed="rId3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404</xdr:row>
      <xdr:rowOff>95250</xdr:rowOff>
    </xdr:from>
    <xdr:ext cx="1238250" cy="1238250"/>
    <xdr:pic>
      <xdr:nvPicPr>
        <xdr:cNvPr id="392" name="Фланец PPR с буртом 110мм РТП белый" descr="21678"/>
        <xdr:cNvPicPr>
          <a:picLocks noChangeAspect="1"/>
        </xdr:cNvPicPr>
      </xdr:nvPicPr>
      <xdr:blipFill>
        <a:blip xmlns:r="http://schemas.openxmlformats.org/officeDocument/2006/relationships" r:embed="rId3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405</xdr:row>
      <xdr:rowOff>95250</xdr:rowOff>
    </xdr:from>
    <xdr:ext cx="1238250" cy="1238250"/>
    <xdr:pic>
      <xdr:nvPicPr>
        <xdr:cNvPr id="393" name="Клапан обратный PPR 20мм РТП белый" descr="21679"/>
        <xdr:cNvPicPr>
          <a:picLocks noChangeAspect="1"/>
        </xdr:cNvPicPr>
      </xdr:nvPicPr>
      <xdr:blipFill>
        <a:blip xmlns:r="http://schemas.openxmlformats.org/officeDocument/2006/relationships" r:embed="rId3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406</xdr:row>
      <xdr:rowOff>95250</xdr:rowOff>
    </xdr:from>
    <xdr:ext cx="1238250" cy="1238250"/>
    <xdr:pic>
      <xdr:nvPicPr>
        <xdr:cNvPr id="394" name="Клапан обратный PPR 25мм РТП белый" descr="21680"/>
        <xdr:cNvPicPr>
          <a:picLocks noChangeAspect="1"/>
        </xdr:cNvPicPr>
      </xdr:nvPicPr>
      <xdr:blipFill>
        <a:blip xmlns:r="http://schemas.openxmlformats.org/officeDocument/2006/relationships" r:embed="rId3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407</xdr:row>
      <xdr:rowOff>95250</xdr:rowOff>
    </xdr:from>
    <xdr:ext cx="1238250" cy="1238250"/>
    <xdr:pic>
      <xdr:nvPicPr>
        <xdr:cNvPr id="395" name="Бурт фланца PPR 90мм РТП белый" descr="21681"/>
        <xdr:cNvPicPr>
          <a:picLocks noChangeAspect="1"/>
        </xdr:cNvPicPr>
      </xdr:nvPicPr>
      <xdr:blipFill>
        <a:blip xmlns:r="http://schemas.openxmlformats.org/officeDocument/2006/relationships" r:embed="rId3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408</xdr:row>
      <xdr:rowOff>95250</xdr:rowOff>
    </xdr:from>
    <xdr:ext cx="1238250" cy="1238250"/>
    <xdr:pic>
      <xdr:nvPicPr>
        <xdr:cNvPr id="396" name="Муфта соединительная PPR 90мм РТП белая" descr="21682"/>
        <xdr:cNvPicPr>
          <a:picLocks noChangeAspect="1"/>
        </xdr:cNvPicPr>
      </xdr:nvPicPr>
      <xdr:blipFill>
        <a:blip xmlns:r="http://schemas.openxmlformats.org/officeDocument/2006/relationships" r:embed="rId3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409</xdr:row>
      <xdr:rowOff>95250</xdr:rowOff>
    </xdr:from>
    <xdr:ext cx="1238250" cy="1238250"/>
    <xdr:pic>
      <xdr:nvPicPr>
        <xdr:cNvPr id="397" name="Муфта комбинированная PPR 63х2&quot; РТП внутренняя резьба белый" descr="21801"/>
        <xdr:cNvPicPr>
          <a:picLocks noChangeAspect="1"/>
        </xdr:cNvPicPr>
      </xdr:nvPicPr>
      <xdr:blipFill>
        <a:blip xmlns:r="http://schemas.openxmlformats.org/officeDocument/2006/relationships" r:embed="rId3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410</xdr:row>
      <xdr:rowOff>95250</xdr:rowOff>
    </xdr:from>
    <xdr:ext cx="1238250" cy="1238250"/>
    <xdr:pic>
      <xdr:nvPicPr>
        <xdr:cNvPr id="398" name="Уголок переходной PPR 90* 25х20мм РТП внутренняя/внутренняя белая" descr="21970"/>
        <xdr:cNvPicPr>
          <a:picLocks noChangeAspect="1"/>
        </xdr:cNvPicPr>
      </xdr:nvPicPr>
      <xdr:blipFill>
        <a:blip xmlns:r="http://schemas.openxmlformats.org/officeDocument/2006/relationships" r:embed="rId3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411</xdr:row>
      <xdr:rowOff>95250</xdr:rowOff>
    </xdr:from>
    <xdr:ext cx="1238250" cy="1238250"/>
    <xdr:pic>
      <xdr:nvPicPr>
        <xdr:cNvPr id="399" name="Изоляция трубная НПЭ 35/13мм" descr="21983"/>
        <xdr:cNvPicPr>
          <a:picLocks noChangeAspect="1"/>
        </xdr:cNvPicPr>
      </xdr:nvPicPr>
      <xdr:blipFill>
        <a:blip xmlns:r="http://schemas.openxmlformats.org/officeDocument/2006/relationships" r:embed="rId3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412</xdr:row>
      <xdr:rowOff>95250</xdr:rowOff>
    </xdr:from>
    <xdr:ext cx="1238250" cy="1238250"/>
    <xdr:pic>
      <xdr:nvPicPr>
        <xdr:cNvPr id="400" name="Изоляция трубная НПЭ 48/13мм" descr="21984"/>
        <xdr:cNvPicPr>
          <a:picLocks noChangeAspect="1"/>
        </xdr:cNvPicPr>
      </xdr:nvPicPr>
      <xdr:blipFill>
        <a:blip xmlns:r="http://schemas.openxmlformats.org/officeDocument/2006/relationships" r:embed="rId4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413</xdr:row>
      <xdr:rowOff>95250</xdr:rowOff>
    </xdr:from>
    <xdr:ext cx="1238250" cy="1238250"/>
    <xdr:pic>
      <xdr:nvPicPr>
        <xdr:cNvPr id="401" name="Изоляция трубная НПЭ 89/13мм" descr="21986"/>
        <xdr:cNvPicPr>
          <a:picLocks noChangeAspect="1"/>
        </xdr:cNvPicPr>
      </xdr:nvPicPr>
      <xdr:blipFill>
        <a:blip xmlns:r="http://schemas.openxmlformats.org/officeDocument/2006/relationships" r:embed="rId4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414</xdr:row>
      <xdr:rowOff>95250</xdr:rowOff>
    </xdr:from>
    <xdr:ext cx="1238250" cy="1238250"/>
    <xdr:pic>
      <xdr:nvPicPr>
        <xdr:cNvPr id="402" name="Тройник переходной PPR 75х32х75мм РТП белый" descr="22236"/>
        <xdr:cNvPicPr>
          <a:picLocks noChangeAspect="1"/>
        </xdr:cNvPicPr>
      </xdr:nvPicPr>
      <xdr:blipFill>
        <a:blip xmlns:r="http://schemas.openxmlformats.org/officeDocument/2006/relationships" r:embed="rId4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415</xdr:row>
      <xdr:rowOff>95250</xdr:rowOff>
    </xdr:from>
    <xdr:ext cx="1238250" cy="1238250"/>
    <xdr:pic>
      <xdr:nvPicPr>
        <xdr:cNvPr id="403" name="Труба для внутренней канализации малошумная ELITE РТП 50мм 0.25м 1,8мм белая" descr="23280"/>
        <xdr:cNvPicPr>
          <a:picLocks noChangeAspect="1"/>
        </xdr:cNvPicPr>
      </xdr:nvPicPr>
      <xdr:blipFill>
        <a:blip xmlns:r="http://schemas.openxmlformats.org/officeDocument/2006/relationships" r:embed="rId4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416</xdr:row>
      <xdr:rowOff>95250</xdr:rowOff>
    </xdr:from>
    <xdr:ext cx="1238250" cy="1238250"/>
    <xdr:pic>
      <xdr:nvPicPr>
        <xdr:cNvPr id="404" name="Труба для внутренней канализации малошумная ELITE РТП 50мм 0.5м 1,8мм белая" descr="23281"/>
        <xdr:cNvPicPr>
          <a:picLocks noChangeAspect="1"/>
        </xdr:cNvPicPr>
      </xdr:nvPicPr>
      <xdr:blipFill>
        <a:blip xmlns:r="http://schemas.openxmlformats.org/officeDocument/2006/relationships" r:embed="rId4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417</xdr:row>
      <xdr:rowOff>95250</xdr:rowOff>
    </xdr:from>
    <xdr:ext cx="1238250" cy="1238250"/>
    <xdr:pic>
      <xdr:nvPicPr>
        <xdr:cNvPr id="405" name="Труба для внутренней канализации малошумная ELITE РТП 50мм 1.0м 1,8мм белая" descr="23282"/>
        <xdr:cNvPicPr>
          <a:picLocks noChangeAspect="1"/>
        </xdr:cNvPicPr>
      </xdr:nvPicPr>
      <xdr:blipFill>
        <a:blip xmlns:r="http://schemas.openxmlformats.org/officeDocument/2006/relationships" r:embed="rId4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418</xdr:row>
      <xdr:rowOff>95250</xdr:rowOff>
    </xdr:from>
    <xdr:ext cx="1238250" cy="1238250"/>
    <xdr:pic>
      <xdr:nvPicPr>
        <xdr:cNvPr id="406" name="Труба для внутренней канализации малошумная ELITE РТП 50мм 2.0м 1,8мм белая" descr="23283"/>
        <xdr:cNvPicPr>
          <a:picLocks noChangeAspect="1"/>
        </xdr:cNvPicPr>
      </xdr:nvPicPr>
      <xdr:blipFill>
        <a:blip xmlns:r="http://schemas.openxmlformats.org/officeDocument/2006/relationships" r:embed="rId4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419</xdr:row>
      <xdr:rowOff>95250</xdr:rowOff>
    </xdr:from>
    <xdr:ext cx="1238250" cy="1238250"/>
    <xdr:pic>
      <xdr:nvPicPr>
        <xdr:cNvPr id="407" name="Труба для внутренней канализации малошумная ELITE РТП 110мм 0.25м 3,4мм белая" descr="23284"/>
        <xdr:cNvPicPr>
          <a:picLocks noChangeAspect="1"/>
        </xdr:cNvPicPr>
      </xdr:nvPicPr>
      <xdr:blipFill>
        <a:blip xmlns:r="http://schemas.openxmlformats.org/officeDocument/2006/relationships" r:embed="rId4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420</xdr:row>
      <xdr:rowOff>95250</xdr:rowOff>
    </xdr:from>
    <xdr:ext cx="1238250" cy="1238250"/>
    <xdr:pic>
      <xdr:nvPicPr>
        <xdr:cNvPr id="408" name="Труба для внутренней канализации малошумная ELITE РТП 110мм 0.5м 3,4мм белая" descr="23285"/>
        <xdr:cNvPicPr>
          <a:picLocks noChangeAspect="1"/>
        </xdr:cNvPicPr>
      </xdr:nvPicPr>
      <xdr:blipFill>
        <a:blip xmlns:r="http://schemas.openxmlformats.org/officeDocument/2006/relationships" r:embed="rId4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421</xdr:row>
      <xdr:rowOff>95250</xdr:rowOff>
    </xdr:from>
    <xdr:ext cx="1238250" cy="1238250"/>
    <xdr:pic>
      <xdr:nvPicPr>
        <xdr:cNvPr id="409" name="Труба для внутренней канализации малошумная ELITE РТП 110мм 1.0м 3,4мм белая" descr="23286"/>
        <xdr:cNvPicPr>
          <a:picLocks noChangeAspect="1"/>
        </xdr:cNvPicPr>
      </xdr:nvPicPr>
      <xdr:blipFill>
        <a:blip xmlns:r="http://schemas.openxmlformats.org/officeDocument/2006/relationships" r:embed="rId4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422</xdr:row>
      <xdr:rowOff>95250</xdr:rowOff>
    </xdr:from>
    <xdr:ext cx="1238250" cy="1238250"/>
    <xdr:pic>
      <xdr:nvPicPr>
        <xdr:cNvPr id="410" name="Труба для внутренней канализации малошумная ELITE РТП 110мм 1.5м 3,4мм белая" descr="23287"/>
        <xdr:cNvPicPr>
          <a:picLocks noChangeAspect="1"/>
        </xdr:cNvPicPr>
      </xdr:nvPicPr>
      <xdr:blipFill>
        <a:blip xmlns:r="http://schemas.openxmlformats.org/officeDocument/2006/relationships" r:embed="rId4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423</xdr:row>
      <xdr:rowOff>95250</xdr:rowOff>
    </xdr:from>
    <xdr:ext cx="1238250" cy="1238250"/>
    <xdr:pic>
      <xdr:nvPicPr>
        <xdr:cNvPr id="411" name="Труба для внутренней канализации малошумная ELITE РТП 110мм 2.0м 3,4мм белая" descr="23288"/>
        <xdr:cNvPicPr>
          <a:picLocks noChangeAspect="1"/>
        </xdr:cNvPicPr>
      </xdr:nvPicPr>
      <xdr:blipFill>
        <a:blip xmlns:r="http://schemas.openxmlformats.org/officeDocument/2006/relationships" r:embed="rId4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424</xdr:row>
      <xdr:rowOff>95250</xdr:rowOff>
    </xdr:from>
    <xdr:ext cx="1238250" cy="1238250"/>
    <xdr:pic>
      <xdr:nvPicPr>
        <xdr:cNvPr id="412" name="Отвод 50х30* малошумный для внутренней канализации ELITTE РТП белый" descr="23289"/>
        <xdr:cNvPicPr>
          <a:picLocks noChangeAspect="1"/>
        </xdr:cNvPicPr>
      </xdr:nvPicPr>
      <xdr:blipFill>
        <a:blip xmlns:r="http://schemas.openxmlformats.org/officeDocument/2006/relationships" r:embed="rId4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425</xdr:row>
      <xdr:rowOff>95250</xdr:rowOff>
    </xdr:from>
    <xdr:ext cx="1238250" cy="1238250"/>
    <xdr:pic>
      <xdr:nvPicPr>
        <xdr:cNvPr id="413" name="Отвод 50х45* малошумный для внутренней канализации ELITE РТП белый" descr="23290"/>
        <xdr:cNvPicPr>
          <a:picLocks noChangeAspect="1"/>
        </xdr:cNvPicPr>
      </xdr:nvPicPr>
      <xdr:blipFill>
        <a:blip xmlns:r="http://schemas.openxmlformats.org/officeDocument/2006/relationships" r:embed="rId4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426</xdr:row>
      <xdr:rowOff>95250</xdr:rowOff>
    </xdr:from>
    <xdr:ext cx="1238250" cy="1238250"/>
    <xdr:pic>
      <xdr:nvPicPr>
        <xdr:cNvPr id="414" name="Отвод 50х87* малошумный для внутренней канализации ELITE РТП белый" descr="23291"/>
        <xdr:cNvPicPr>
          <a:picLocks noChangeAspect="1"/>
        </xdr:cNvPicPr>
      </xdr:nvPicPr>
      <xdr:blipFill>
        <a:blip xmlns:r="http://schemas.openxmlformats.org/officeDocument/2006/relationships" r:embed="rId4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427</xdr:row>
      <xdr:rowOff>95250</xdr:rowOff>
    </xdr:from>
    <xdr:ext cx="1238250" cy="1238250"/>
    <xdr:pic>
      <xdr:nvPicPr>
        <xdr:cNvPr id="415" name="Отвод 110х30* малошумный для внутренней канализации ELITE РТП белый" descr="23292"/>
        <xdr:cNvPicPr>
          <a:picLocks noChangeAspect="1"/>
        </xdr:cNvPicPr>
      </xdr:nvPicPr>
      <xdr:blipFill>
        <a:blip xmlns:r="http://schemas.openxmlformats.org/officeDocument/2006/relationships" r:embed="rId4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428</xdr:row>
      <xdr:rowOff>95250</xdr:rowOff>
    </xdr:from>
    <xdr:ext cx="1238250" cy="1238250"/>
    <xdr:pic>
      <xdr:nvPicPr>
        <xdr:cNvPr id="416" name="Отвод 110х45* малошумный для внутренней канализации ELITE РТП белый" descr="23293"/>
        <xdr:cNvPicPr>
          <a:picLocks noChangeAspect="1"/>
        </xdr:cNvPicPr>
      </xdr:nvPicPr>
      <xdr:blipFill>
        <a:blip xmlns:r="http://schemas.openxmlformats.org/officeDocument/2006/relationships" r:embed="rId4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429</xdr:row>
      <xdr:rowOff>95250</xdr:rowOff>
    </xdr:from>
    <xdr:ext cx="1238250" cy="1238250"/>
    <xdr:pic>
      <xdr:nvPicPr>
        <xdr:cNvPr id="417" name="Отвод 110х87* малошумный для внутренней канализации ELITE РТП белый" descr="23294"/>
        <xdr:cNvPicPr>
          <a:picLocks noChangeAspect="1"/>
        </xdr:cNvPicPr>
      </xdr:nvPicPr>
      <xdr:blipFill>
        <a:blip xmlns:r="http://schemas.openxmlformats.org/officeDocument/2006/relationships" r:embed="rId4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430</xdr:row>
      <xdr:rowOff>95250</xdr:rowOff>
    </xdr:from>
    <xdr:ext cx="1238250" cy="1238250"/>
    <xdr:pic>
      <xdr:nvPicPr>
        <xdr:cNvPr id="418" name="Тройник 50х50х45* малошумный для внутренней канализации ELITE РТП белый" descr="23295"/>
        <xdr:cNvPicPr>
          <a:picLocks noChangeAspect="1"/>
        </xdr:cNvPicPr>
      </xdr:nvPicPr>
      <xdr:blipFill>
        <a:blip xmlns:r="http://schemas.openxmlformats.org/officeDocument/2006/relationships" r:embed="rId4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431</xdr:row>
      <xdr:rowOff>95250</xdr:rowOff>
    </xdr:from>
    <xdr:ext cx="1238250" cy="1238250"/>
    <xdr:pic>
      <xdr:nvPicPr>
        <xdr:cNvPr id="419" name="Тройник 50х50х87* малошумный для внутренней канализации ELITE РТП белый" descr="23296"/>
        <xdr:cNvPicPr>
          <a:picLocks noChangeAspect="1"/>
        </xdr:cNvPicPr>
      </xdr:nvPicPr>
      <xdr:blipFill>
        <a:blip xmlns:r="http://schemas.openxmlformats.org/officeDocument/2006/relationships" r:embed="rId4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432</xdr:row>
      <xdr:rowOff>95250</xdr:rowOff>
    </xdr:from>
    <xdr:ext cx="1238250" cy="1238250"/>
    <xdr:pic>
      <xdr:nvPicPr>
        <xdr:cNvPr id="420" name="Тройник 110х110х45* малошумный для внутренней канализации ELITE РТП белый" descr="23297"/>
        <xdr:cNvPicPr>
          <a:picLocks noChangeAspect="1"/>
        </xdr:cNvPicPr>
      </xdr:nvPicPr>
      <xdr:blipFill>
        <a:blip xmlns:r="http://schemas.openxmlformats.org/officeDocument/2006/relationships" r:embed="rId4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433</xdr:row>
      <xdr:rowOff>95250</xdr:rowOff>
    </xdr:from>
    <xdr:ext cx="1238250" cy="1238250"/>
    <xdr:pic>
      <xdr:nvPicPr>
        <xdr:cNvPr id="421" name="Тройник 110х110х87* малошумный для внутренней канализации ELITE РТП белый" descr="23298"/>
        <xdr:cNvPicPr>
          <a:picLocks noChangeAspect="1"/>
        </xdr:cNvPicPr>
      </xdr:nvPicPr>
      <xdr:blipFill>
        <a:blip xmlns:r="http://schemas.openxmlformats.org/officeDocument/2006/relationships" r:embed="rId4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434</xdr:row>
      <xdr:rowOff>95250</xdr:rowOff>
    </xdr:from>
    <xdr:ext cx="1238250" cy="1238250"/>
    <xdr:pic>
      <xdr:nvPicPr>
        <xdr:cNvPr id="422" name="Тройник 110х50х45* малошумный для внутренней канализации ELITE РТП белый" descr="23299"/>
        <xdr:cNvPicPr>
          <a:picLocks noChangeAspect="1"/>
        </xdr:cNvPicPr>
      </xdr:nvPicPr>
      <xdr:blipFill>
        <a:blip xmlns:r="http://schemas.openxmlformats.org/officeDocument/2006/relationships" r:embed="rId4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435</xdr:row>
      <xdr:rowOff>95250</xdr:rowOff>
    </xdr:from>
    <xdr:ext cx="1238250" cy="1238250"/>
    <xdr:pic>
      <xdr:nvPicPr>
        <xdr:cNvPr id="423" name="Тройник 110х50х87* малошумный для внутренней канализации ELITE РТП белый" descr="23300"/>
        <xdr:cNvPicPr>
          <a:picLocks noChangeAspect="1"/>
        </xdr:cNvPicPr>
      </xdr:nvPicPr>
      <xdr:blipFill>
        <a:blip xmlns:r="http://schemas.openxmlformats.org/officeDocument/2006/relationships" r:embed="rId4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436</xdr:row>
      <xdr:rowOff>95250</xdr:rowOff>
    </xdr:from>
    <xdr:ext cx="1238250" cy="1238250"/>
    <xdr:pic>
      <xdr:nvPicPr>
        <xdr:cNvPr id="424" name="Муфта 50 малошумная для внутренней канализации ELITE РТП белая" descr="23301"/>
        <xdr:cNvPicPr>
          <a:picLocks noChangeAspect="1"/>
        </xdr:cNvPicPr>
      </xdr:nvPicPr>
      <xdr:blipFill>
        <a:blip xmlns:r="http://schemas.openxmlformats.org/officeDocument/2006/relationships" r:embed="rId4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437</xdr:row>
      <xdr:rowOff>95250</xdr:rowOff>
    </xdr:from>
    <xdr:ext cx="1238250" cy="1238250"/>
    <xdr:pic>
      <xdr:nvPicPr>
        <xdr:cNvPr id="425" name="Муфта 110мм малошумная для внутренней канализации ELITE РТП" descr="23302"/>
        <xdr:cNvPicPr>
          <a:picLocks noChangeAspect="1"/>
        </xdr:cNvPicPr>
      </xdr:nvPicPr>
      <xdr:blipFill>
        <a:blip xmlns:r="http://schemas.openxmlformats.org/officeDocument/2006/relationships" r:embed="rId4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438</xdr:row>
      <xdr:rowOff>95250</xdr:rowOff>
    </xdr:from>
    <xdr:ext cx="1238250" cy="1238250"/>
    <xdr:pic>
      <xdr:nvPicPr>
        <xdr:cNvPr id="426" name="Переход редукция 110х50 малошумная для внутренней канализации ELITE РТП белый" descr="23303"/>
        <xdr:cNvPicPr>
          <a:picLocks noChangeAspect="1"/>
        </xdr:cNvPicPr>
      </xdr:nvPicPr>
      <xdr:blipFill>
        <a:blip xmlns:r="http://schemas.openxmlformats.org/officeDocument/2006/relationships" r:embed="rId4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439</xdr:row>
      <xdr:rowOff>95250</xdr:rowOff>
    </xdr:from>
    <xdr:ext cx="1238250" cy="1238250"/>
    <xdr:pic>
      <xdr:nvPicPr>
        <xdr:cNvPr id="427" name="Заглушка 50 малошумная для внутренней канализации ELITE РТП белая" descr="23304"/>
        <xdr:cNvPicPr>
          <a:picLocks noChangeAspect="1"/>
        </xdr:cNvPicPr>
      </xdr:nvPicPr>
      <xdr:blipFill>
        <a:blip xmlns:r="http://schemas.openxmlformats.org/officeDocument/2006/relationships" r:embed="rId4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440</xdr:row>
      <xdr:rowOff>95250</xdr:rowOff>
    </xdr:from>
    <xdr:ext cx="1238250" cy="1238250"/>
    <xdr:pic>
      <xdr:nvPicPr>
        <xdr:cNvPr id="428" name="Заглушка 110 малошумная для внутренней канализации ELITE РТП белая" descr="23305"/>
        <xdr:cNvPicPr>
          <a:picLocks noChangeAspect="1"/>
        </xdr:cNvPicPr>
      </xdr:nvPicPr>
      <xdr:blipFill>
        <a:blip xmlns:r="http://schemas.openxmlformats.org/officeDocument/2006/relationships" r:embed="rId4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441</xdr:row>
      <xdr:rowOff>95250</xdr:rowOff>
    </xdr:from>
    <xdr:ext cx="1238250" cy="1238250"/>
    <xdr:pic>
      <xdr:nvPicPr>
        <xdr:cNvPr id="429" name="Хомут 50 для внутренней малошумной канализации ELITE РТП белый" descr="23306"/>
        <xdr:cNvPicPr>
          <a:picLocks noChangeAspect="1"/>
        </xdr:cNvPicPr>
      </xdr:nvPicPr>
      <xdr:blipFill>
        <a:blip xmlns:r="http://schemas.openxmlformats.org/officeDocument/2006/relationships" r:embed="rId4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442</xdr:row>
      <xdr:rowOff>95250</xdr:rowOff>
    </xdr:from>
    <xdr:ext cx="1238250" cy="1238250"/>
    <xdr:pic>
      <xdr:nvPicPr>
        <xdr:cNvPr id="430" name="Хомут 110 для внутренней малошумной канализации ELITE РТП белый" descr="23307"/>
        <xdr:cNvPicPr>
          <a:picLocks noChangeAspect="1"/>
        </xdr:cNvPicPr>
      </xdr:nvPicPr>
      <xdr:blipFill>
        <a:blip xmlns:r="http://schemas.openxmlformats.org/officeDocument/2006/relationships" r:embed="rId4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443</xdr:row>
      <xdr:rowOff>95250</xdr:rowOff>
    </xdr:from>
    <xdr:ext cx="1238250" cy="1238250"/>
    <xdr:pic>
      <xdr:nvPicPr>
        <xdr:cNvPr id="431" name="Ревизия 110 малошумная для внутренней канализации ELITE РТП белая" descr="23587"/>
        <xdr:cNvPicPr>
          <a:picLocks noChangeAspect="1"/>
        </xdr:cNvPicPr>
      </xdr:nvPicPr>
      <xdr:blipFill>
        <a:blip xmlns:r="http://schemas.openxmlformats.org/officeDocument/2006/relationships" r:embed="rId4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444</xdr:row>
      <xdr:rowOff>95250</xdr:rowOff>
    </xdr:from>
    <xdr:ext cx="1238250" cy="1238250"/>
    <xdr:pic>
      <xdr:nvPicPr>
        <xdr:cNvPr id="432" name="Ревизия 50 малошумная для внутренней канализации ELITE РТП белая" descr="23588"/>
        <xdr:cNvPicPr>
          <a:picLocks noChangeAspect="1"/>
        </xdr:cNvPicPr>
      </xdr:nvPicPr>
      <xdr:blipFill>
        <a:blip xmlns:r="http://schemas.openxmlformats.org/officeDocument/2006/relationships" r:embed="rId4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445</xdr:row>
      <xdr:rowOff>95250</xdr:rowOff>
    </xdr:from>
    <xdr:ext cx="1238250" cy="1238250"/>
    <xdr:pic>
      <xdr:nvPicPr>
        <xdr:cNvPr id="433" name="Крестовина 110х50х50х87* малошумная для внутренней канализации ELITE РТП белая" descr="23589"/>
        <xdr:cNvPicPr>
          <a:picLocks noChangeAspect="1"/>
        </xdr:cNvPicPr>
      </xdr:nvPicPr>
      <xdr:blipFill>
        <a:blip xmlns:r="http://schemas.openxmlformats.org/officeDocument/2006/relationships" r:embed="rId4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446</xdr:row>
      <xdr:rowOff>95250</xdr:rowOff>
    </xdr:from>
    <xdr:ext cx="1238250" cy="1238250"/>
    <xdr:pic>
      <xdr:nvPicPr>
        <xdr:cNvPr id="434" name="Крестовина 110х110х50х87* малошумная для внутренней канализации ELITE РТП белая" descr="23590"/>
        <xdr:cNvPicPr>
          <a:picLocks noChangeAspect="1"/>
        </xdr:cNvPicPr>
      </xdr:nvPicPr>
      <xdr:blipFill>
        <a:blip xmlns:r="http://schemas.openxmlformats.org/officeDocument/2006/relationships" r:embed="rId4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447</xdr:row>
      <xdr:rowOff>95250</xdr:rowOff>
    </xdr:from>
    <xdr:ext cx="1238250" cy="1238250"/>
    <xdr:pic>
      <xdr:nvPicPr>
        <xdr:cNvPr id="435" name="Крестовина 110х110х110х87* малошумная для внутренней канализации ELITE РТП белая" descr="23591"/>
        <xdr:cNvPicPr>
          <a:picLocks noChangeAspect="1"/>
        </xdr:cNvPicPr>
      </xdr:nvPicPr>
      <xdr:blipFill>
        <a:blip xmlns:r="http://schemas.openxmlformats.org/officeDocument/2006/relationships" r:embed="rId4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448</xdr:row>
      <xdr:rowOff>95250</xdr:rowOff>
    </xdr:from>
    <xdr:ext cx="1238250" cy="1238250"/>
    <xdr:pic>
      <xdr:nvPicPr>
        <xdr:cNvPr id="436" name="Патрубок компенсационный 110 малошумный для внутренней канализации ELITE РТП белый" descr="23592"/>
        <xdr:cNvPicPr>
          <a:picLocks noChangeAspect="1"/>
        </xdr:cNvPicPr>
      </xdr:nvPicPr>
      <xdr:blipFill>
        <a:blip xmlns:r="http://schemas.openxmlformats.org/officeDocument/2006/relationships" r:embed="rId4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449</xdr:row>
      <xdr:rowOff>95250</xdr:rowOff>
    </xdr:from>
    <xdr:ext cx="1238250" cy="1238250"/>
    <xdr:pic>
      <xdr:nvPicPr>
        <xdr:cNvPr id="437" name="Манжета 110мм для унитаза" descr="23661"/>
        <xdr:cNvPicPr>
          <a:picLocks noChangeAspect="1"/>
        </xdr:cNvPicPr>
      </xdr:nvPicPr>
      <xdr:blipFill>
        <a:blip xmlns:r="http://schemas.openxmlformats.org/officeDocument/2006/relationships" r:embed="rId4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450</xdr:row>
      <xdr:rowOff>95250</xdr:rowOff>
    </xdr:from>
    <xdr:ext cx="1238250" cy="1238250"/>
    <xdr:pic>
      <xdr:nvPicPr>
        <xdr:cNvPr id="438" name="Изоляция трубная НПЭ 114/13мм" descr="23662"/>
        <xdr:cNvPicPr>
          <a:picLocks noChangeAspect="1"/>
        </xdr:cNvPicPr>
      </xdr:nvPicPr>
      <xdr:blipFill>
        <a:blip xmlns:r="http://schemas.openxmlformats.org/officeDocument/2006/relationships" r:embed="rId4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451</xdr:row>
      <xdr:rowOff>95250</xdr:rowOff>
    </xdr:from>
    <xdr:ext cx="1238250" cy="1238250"/>
    <xdr:pic>
      <xdr:nvPicPr>
        <xdr:cNvPr id="439" name="Муфта переходная PPR 50х25мм РТП внутренняя/наружная белая" descr="23701"/>
        <xdr:cNvPicPr>
          <a:picLocks noChangeAspect="1"/>
        </xdr:cNvPicPr>
      </xdr:nvPicPr>
      <xdr:blipFill>
        <a:blip xmlns:r="http://schemas.openxmlformats.org/officeDocument/2006/relationships" r:embed="rId4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452</xdr:row>
      <xdr:rowOff>95250</xdr:rowOff>
    </xdr:from>
    <xdr:ext cx="1238250" cy="1238250"/>
    <xdr:pic>
      <xdr:nvPicPr>
        <xdr:cNvPr id="440" name="Отвод для наружной канализации 110х30* РТП рыжий" descr="23705"/>
        <xdr:cNvPicPr>
          <a:picLocks noChangeAspect="1"/>
        </xdr:cNvPicPr>
      </xdr:nvPicPr>
      <xdr:blipFill>
        <a:blip xmlns:r="http://schemas.openxmlformats.org/officeDocument/2006/relationships" r:embed="rId4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453</xdr:row>
      <xdr:rowOff>95250</xdr:rowOff>
    </xdr:from>
    <xdr:ext cx="1238250" cy="1238250"/>
    <xdr:pic>
      <xdr:nvPicPr>
        <xdr:cNvPr id="441" name="Тройник переходной PPR 90х63х90мм РТП белый" descr="23802"/>
        <xdr:cNvPicPr>
          <a:picLocks noChangeAspect="1"/>
        </xdr:cNvPicPr>
      </xdr:nvPicPr>
      <xdr:blipFill>
        <a:blip xmlns:r="http://schemas.openxmlformats.org/officeDocument/2006/relationships" r:embed="rId4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454</xdr:row>
      <xdr:rowOff>95250</xdr:rowOff>
    </xdr:from>
    <xdr:ext cx="1238250" cy="1238250"/>
    <xdr:pic>
      <xdr:nvPicPr>
        <xdr:cNvPr id="442" name="Крестовина 110х110х110х45* малошумная для внутренней канализации ELITE РТП белая" descr="23804"/>
        <xdr:cNvPicPr>
          <a:picLocks noChangeAspect="1"/>
        </xdr:cNvPicPr>
      </xdr:nvPicPr>
      <xdr:blipFill>
        <a:blip xmlns:r="http://schemas.openxmlformats.org/officeDocument/2006/relationships" r:embed="rId4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455</xdr:row>
      <xdr:rowOff>95250</xdr:rowOff>
    </xdr:from>
    <xdr:ext cx="1238250" cy="1238250"/>
    <xdr:pic>
      <xdr:nvPicPr>
        <xdr:cNvPr id="443" name="Хомут на шпильке Ду 133-144 5&quot; металл М10" descr="23937"/>
        <xdr:cNvPicPr>
          <a:picLocks noChangeAspect="1"/>
        </xdr:cNvPicPr>
      </xdr:nvPicPr>
      <xdr:blipFill>
        <a:blip xmlns:r="http://schemas.openxmlformats.org/officeDocument/2006/relationships" r:embed="rId4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456</xdr:row>
      <xdr:rowOff>95250</xdr:rowOff>
    </xdr:from>
    <xdr:ext cx="1238250" cy="1238250"/>
    <xdr:pic>
      <xdr:nvPicPr>
        <xdr:cNvPr id="444" name="Труба питьевая полиэтиленовая ПНД 20х2.0мм РТК 100м" descr="23942"/>
        <xdr:cNvPicPr>
          <a:picLocks noChangeAspect="1"/>
        </xdr:cNvPicPr>
      </xdr:nvPicPr>
      <xdr:blipFill>
        <a:blip xmlns:r="http://schemas.openxmlformats.org/officeDocument/2006/relationships" r:embed="rId4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457</xdr:row>
      <xdr:rowOff>95250</xdr:rowOff>
    </xdr:from>
    <xdr:ext cx="1238250" cy="1238250"/>
    <xdr:pic>
      <xdr:nvPicPr>
        <xdr:cNvPr id="445" name="Тройник переходной PPR 63х20х63мм РТП белый" descr="24121"/>
        <xdr:cNvPicPr>
          <a:picLocks noChangeAspect="1"/>
        </xdr:cNvPicPr>
      </xdr:nvPicPr>
      <xdr:blipFill>
        <a:blip xmlns:r="http://schemas.openxmlformats.org/officeDocument/2006/relationships" r:embed="rId4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458</xdr:row>
      <xdr:rowOff>95250</xdr:rowOff>
    </xdr:from>
    <xdr:ext cx="1238250" cy="1238250"/>
    <xdr:pic>
      <xdr:nvPicPr>
        <xdr:cNvPr id="446" name="Уголок PPR 45* D75мм РТП белый" descr="24252"/>
        <xdr:cNvPicPr>
          <a:picLocks noChangeAspect="1"/>
        </xdr:cNvPicPr>
      </xdr:nvPicPr>
      <xdr:blipFill>
        <a:blip xmlns:r="http://schemas.openxmlformats.org/officeDocument/2006/relationships" r:embed="rId4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459</xdr:row>
      <xdr:rowOff>95250</xdr:rowOff>
    </xdr:from>
    <xdr:ext cx="1238250" cy="1238250"/>
    <xdr:pic>
      <xdr:nvPicPr>
        <xdr:cNvPr id="447" name="Фланец стальной Ду-65 с буртом PPR 75мм" descr="24416"/>
        <xdr:cNvPicPr>
          <a:picLocks noChangeAspect="1"/>
        </xdr:cNvPicPr>
      </xdr:nvPicPr>
      <xdr:blipFill>
        <a:blip xmlns:r="http://schemas.openxmlformats.org/officeDocument/2006/relationships" r:embed="rId4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460</xdr:row>
      <xdr:rowOff>95250</xdr:rowOff>
    </xdr:from>
    <xdr:ext cx="1238250" cy="1238250"/>
    <xdr:pic>
      <xdr:nvPicPr>
        <xdr:cNvPr id="448" name="Изоляция трубная НПЭ 89/9мм" descr="24424"/>
        <xdr:cNvPicPr>
          <a:picLocks noChangeAspect="1"/>
        </xdr:cNvPicPr>
      </xdr:nvPicPr>
      <xdr:blipFill>
        <a:blip xmlns:r="http://schemas.openxmlformats.org/officeDocument/2006/relationships" r:embed="rId4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461</xdr:row>
      <xdr:rowOff>95250</xdr:rowOff>
    </xdr:from>
    <xdr:ext cx="1238250" cy="1238250"/>
    <xdr:pic>
      <xdr:nvPicPr>
        <xdr:cNvPr id="449" name="Вентиль для радиатора угловой PPR 25х3/4&quot; РТП белый***" descr="24959"/>
        <xdr:cNvPicPr>
          <a:picLocks noChangeAspect="1"/>
        </xdr:cNvPicPr>
      </xdr:nvPicPr>
      <xdr:blipFill>
        <a:blip xmlns:r="http://schemas.openxmlformats.org/officeDocument/2006/relationships" r:embed="rId4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462</xdr:row>
      <xdr:rowOff>95250</xdr:rowOff>
    </xdr:from>
    <xdr:ext cx="1238250" cy="1238250"/>
    <xdr:pic>
      <xdr:nvPicPr>
        <xdr:cNvPr id="450" name="Сварочный аппарат Millennium SAPT1063 насадки 20-63 1000Вт" descr="25309"/>
        <xdr:cNvPicPr>
          <a:picLocks noChangeAspect="1"/>
        </xdr:cNvPicPr>
      </xdr:nvPicPr>
      <xdr:blipFill>
        <a:blip xmlns:r="http://schemas.openxmlformats.org/officeDocument/2006/relationships" r:embed="rId4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463</xdr:row>
      <xdr:rowOff>95250</xdr:rowOff>
    </xdr:from>
    <xdr:ext cx="1238250" cy="1238250"/>
    <xdr:pic>
      <xdr:nvPicPr>
        <xdr:cNvPr id="451" name="Сварочный аппарат Millennium SAPT1563 насадки 20-63 2000Вт" descr="25310"/>
        <xdr:cNvPicPr>
          <a:picLocks noChangeAspect="1"/>
        </xdr:cNvPicPr>
      </xdr:nvPicPr>
      <xdr:blipFill>
        <a:blip xmlns:r="http://schemas.openxmlformats.org/officeDocument/2006/relationships" r:embed="rId4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464</xdr:row>
      <xdr:rowOff>95250</xdr:rowOff>
    </xdr:from>
    <xdr:ext cx="1238250" cy="1238250"/>
    <xdr:pic>
      <xdr:nvPicPr>
        <xdr:cNvPr id="452" name="Ножницы для резки Millennium RPTU1663 16-63мм" descr="25311"/>
        <xdr:cNvPicPr>
          <a:picLocks noChangeAspect="1"/>
        </xdr:cNvPicPr>
      </xdr:nvPicPr>
      <xdr:blipFill>
        <a:blip xmlns:r="http://schemas.openxmlformats.org/officeDocument/2006/relationships" r:embed="rId4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465</xdr:row>
      <xdr:rowOff>95250</xdr:rowOff>
    </xdr:from>
    <xdr:ext cx="1238250" cy="1238250"/>
    <xdr:pic>
      <xdr:nvPicPr>
        <xdr:cNvPr id="453" name="Ножницы для резки Millennium NMTP1642 16-42мм" descr="25312"/>
        <xdr:cNvPicPr>
          <a:picLocks noChangeAspect="1"/>
        </xdr:cNvPicPr>
      </xdr:nvPicPr>
      <xdr:blipFill>
        <a:blip xmlns:r="http://schemas.openxmlformats.org/officeDocument/2006/relationships" r:embed="rId4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466</xdr:row>
      <xdr:rowOff>95250</xdr:rowOff>
    </xdr:from>
    <xdr:ext cx="1238250" cy="1238250"/>
    <xdr:pic>
      <xdr:nvPicPr>
        <xdr:cNvPr id="454" name="Ножницы для резки Millennium NPTU1642 16-42мм" descr="25313"/>
        <xdr:cNvPicPr>
          <a:picLocks noChangeAspect="1"/>
        </xdr:cNvPicPr>
      </xdr:nvPicPr>
      <xdr:blipFill>
        <a:blip xmlns:r="http://schemas.openxmlformats.org/officeDocument/2006/relationships" r:embed="rId4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467</xdr:row>
      <xdr:rowOff>95250</xdr:rowOff>
    </xdr:from>
    <xdr:ext cx="1238250" cy="1238250"/>
    <xdr:pic>
      <xdr:nvPicPr>
        <xdr:cNvPr id="455" name="Отвод ПНД 25х25х1/2&quot; с боковой внутренней резьбой" descr="25498"/>
        <xdr:cNvPicPr>
          <a:picLocks noChangeAspect="1"/>
        </xdr:cNvPicPr>
      </xdr:nvPicPr>
      <xdr:blipFill>
        <a:blip xmlns:r="http://schemas.openxmlformats.org/officeDocument/2006/relationships" r:embed="rId4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468</xdr:row>
      <xdr:rowOff>95250</xdr:rowOff>
    </xdr:from>
    <xdr:ext cx="1238250" cy="1238250"/>
    <xdr:pic>
      <xdr:nvPicPr>
        <xdr:cNvPr id="456" name="Отвод ПНД 32х32х1/2&quot; с боковой внутренней резьбой" descr="25499"/>
        <xdr:cNvPicPr>
          <a:picLocks noChangeAspect="1"/>
        </xdr:cNvPicPr>
      </xdr:nvPicPr>
      <xdr:blipFill>
        <a:blip xmlns:r="http://schemas.openxmlformats.org/officeDocument/2006/relationships" r:embed="rId4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469</xdr:row>
      <xdr:rowOff>95250</xdr:rowOff>
    </xdr:from>
    <xdr:ext cx="1238250" cy="1238250"/>
    <xdr:pic>
      <xdr:nvPicPr>
        <xdr:cNvPr id="457" name="Труба питьевая полиэтиленовая ПНД 32х3.0мм РТК 100м" descr="25744"/>
        <xdr:cNvPicPr>
          <a:picLocks noChangeAspect="1"/>
        </xdr:cNvPicPr>
      </xdr:nvPicPr>
      <xdr:blipFill>
        <a:blip xmlns:r="http://schemas.openxmlformats.org/officeDocument/2006/relationships" r:embed="rId4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470</xdr:row>
      <xdr:rowOff>95250</xdr:rowOff>
    </xdr:from>
    <xdr:ext cx="1238250" cy="1238250"/>
    <xdr:pic>
      <xdr:nvPicPr>
        <xdr:cNvPr id="458" name="Кран шаровый ПНД 1x1&quot; внутренняя/наружная резьба" descr="26035"/>
        <xdr:cNvPicPr>
          <a:picLocks noChangeAspect="1"/>
        </xdr:cNvPicPr>
      </xdr:nvPicPr>
      <xdr:blipFill>
        <a:blip xmlns:r="http://schemas.openxmlformats.org/officeDocument/2006/relationships" r:embed="rId4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471</xdr:row>
      <xdr:rowOff>95250</xdr:rowOff>
    </xdr:from>
    <xdr:ext cx="1238250" cy="1238250"/>
    <xdr:pic>
      <xdr:nvPicPr>
        <xdr:cNvPr id="459" name="Муфта переходная PPR 63х32мм РТП внутренняя/наружная белая" descr="26437"/>
        <xdr:cNvPicPr>
          <a:picLocks noChangeAspect="1"/>
        </xdr:cNvPicPr>
      </xdr:nvPicPr>
      <xdr:blipFill>
        <a:blip xmlns:r="http://schemas.openxmlformats.org/officeDocument/2006/relationships" r:embed="rId4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472</xdr:row>
      <xdr:rowOff>95250</xdr:rowOff>
    </xdr:from>
    <xdr:ext cx="1238250" cy="1238250"/>
    <xdr:pic>
      <xdr:nvPicPr>
        <xdr:cNvPr id="460" name="Тройник комбинированный PPR 32х1/2&quot; РТП внутренняя резьба белый" descr="26438"/>
        <xdr:cNvPicPr>
          <a:picLocks noChangeAspect="1"/>
        </xdr:cNvPicPr>
      </xdr:nvPicPr>
      <xdr:blipFill>
        <a:blip xmlns:r="http://schemas.openxmlformats.org/officeDocument/2006/relationships" r:embed="rId4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473</xdr:row>
      <xdr:rowOff>95250</xdr:rowOff>
    </xdr:from>
    <xdr:ext cx="1238250" cy="1238250"/>
    <xdr:pic>
      <xdr:nvPicPr>
        <xdr:cNvPr id="461" name="Тройник комбинированный PPR 32х3/4&quot; РТП внутренняя резьба белый" descr="26439"/>
        <xdr:cNvPicPr>
          <a:picLocks noChangeAspect="1"/>
        </xdr:cNvPicPr>
      </xdr:nvPicPr>
      <xdr:blipFill>
        <a:blip xmlns:r="http://schemas.openxmlformats.org/officeDocument/2006/relationships" r:embed="rId4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474</xdr:row>
      <xdr:rowOff>95250</xdr:rowOff>
    </xdr:from>
    <xdr:ext cx="1238250" cy="1238250"/>
    <xdr:pic>
      <xdr:nvPicPr>
        <xdr:cNvPr id="462" name="Тройник комбинированный PPR 32х1&quot; РТП внутренняя резьба белый" descr="26440"/>
        <xdr:cNvPicPr>
          <a:picLocks noChangeAspect="1"/>
        </xdr:cNvPicPr>
      </xdr:nvPicPr>
      <xdr:blipFill>
        <a:blip xmlns:r="http://schemas.openxmlformats.org/officeDocument/2006/relationships" r:embed="rId4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475</xdr:row>
      <xdr:rowOff>95250</xdr:rowOff>
    </xdr:from>
    <xdr:ext cx="1238250" cy="1238250"/>
    <xdr:pic>
      <xdr:nvPicPr>
        <xdr:cNvPr id="463" name="Тройник комбинированный PPR 32х1/2&quot; РТП наружная резьба белый" descr="26441"/>
        <xdr:cNvPicPr>
          <a:picLocks noChangeAspect="1"/>
        </xdr:cNvPicPr>
      </xdr:nvPicPr>
      <xdr:blipFill>
        <a:blip xmlns:r="http://schemas.openxmlformats.org/officeDocument/2006/relationships" r:embed="rId4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476</xdr:row>
      <xdr:rowOff>95250</xdr:rowOff>
    </xdr:from>
    <xdr:ext cx="1238250" cy="1238250"/>
    <xdr:pic>
      <xdr:nvPicPr>
        <xdr:cNvPr id="464" name="Тройник комбинированный PPR 32х3/4&quot; РТП наружная резьба белый" descr="26442"/>
        <xdr:cNvPicPr>
          <a:picLocks noChangeAspect="1"/>
        </xdr:cNvPicPr>
      </xdr:nvPicPr>
      <xdr:blipFill>
        <a:blip xmlns:r="http://schemas.openxmlformats.org/officeDocument/2006/relationships" r:embed="rId4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477</xdr:row>
      <xdr:rowOff>95250</xdr:rowOff>
    </xdr:from>
    <xdr:ext cx="1238250" cy="1238250"/>
    <xdr:pic>
      <xdr:nvPicPr>
        <xdr:cNvPr id="465" name="Тройник комбинированный PPR 32х1&quot; РТП наружная резьба белый" descr="26443"/>
        <xdr:cNvPicPr>
          <a:picLocks noChangeAspect="1"/>
        </xdr:cNvPicPr>
      </xdr:nvPicPr>
      <xdr:blipFill>
        <a:blip xmlns:r="http://schemas.openxmlformats.org/officeDocument/2006/relationships" r:embed="rId4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478</xdr:row>
      <xdr:rowOff>95250</xdr:rowOff>
    </xdr:from>
    <xdr:ext cx="1238250" cy="1238250"/>
    <xdr:pic>
      <xdr:nvPicPr>
        <xdr:cNvPr id="466" name="Гофра для унитаза McALPINE MRWC-F23R 230мм" descr="26475"/>
        <xdr:cNvPicPr>
          <a:picLocks noChangeAspect="1"/>
        </xdr:cNvPicPr>
      </xdr:nvPicPr>
      <xdr:blipFill>
        <a:blip xmlns:r="http://schemas.openxmlformats.org/officeDocument/2006/relationships" r:embed="rId4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479</xdr:row>
      <xdr:rowOff>95250</xdr:rowOff>
    </xdr:from>
    <xdr:ext cx="1238250" cy="1238250"/>
    <xdr:pic>
      <xdr:nvPicPr>
        <xdr:cNvPr id="467" name="Труба для внутренней канализации малошумная ELITE РТП 110мм 3.0м 3,4мм белая" descr="26733"/>
        <xdr:cNvPicPr>
          <a:picLocks noChangeAspect="1"/>
        </xdr:cNvPicPr>
      </xdr:nvPicPr>
      <xdr:blipFill>
        <a:blip xmlns:r="http://schemas.openxmlformats.org/officeDocument/2006/relationships" r:embed="rId4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480</xdr:row>
      <xdr:rowOff>95250</xdr:rowOff>
    </xdr:from>
    <xdr:ext cx="1238250" cy="1238250"/>
    <xdr:pic>
      <xdr:nvPicPr>
        <xdr:cNvPr id="468" name="Изоляция трубная НПЭ 60/13мм" descr="26735"/>
        <xdr:cNvPicPr>
          <a:picLocks noChangeAspect="1"/>
        </xdr:cNvPicPr>
      </xdr:nvPicPr>
      <xdr:blipFill>
        <a:blip xmlns:r="http://schemas.openxmlformats.org/officeDocument/2006/relationships" r:embed="rId4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481</xdr:row>
      <xdr:rowOff>95250</xdr:rowOff>
    </xdr:from>
    <xdr:ext cx="1238250" cy="1238250"/>
    <xdr:pic>
      <xdr:nvPicPr>
        <xdr:cNvPr id="469" name="Колено обводное с муфтой PPR 32мм РТП белое" descr="26781"/>
        <xdr:cNvPicPr>
          <a:picLocks noChangeAspect="1"/>
        </xdr:cNvPicPr>
      </xdr:nvPicPr>
      <xdr:blipFill>
        <a:blip xmlns:r="http://schemas.openxmlformats.org/officeDocument/2006/relationships" r:embed="rId4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482</xdr:row>
      <xdr:rowOff>95250</xdr:rowOff>
    </xdr:from>
    <xdr:ext cx="1238250" cy="1238250"/>
    <xdr:pic>
      <xdr:nvPicPr>
        <xdr:cNvPr id="470" name="Изоляция трубная НПЭ 22/13мм" descr="26796"/>
        <xdr:cNvPicPr>
          <a:picLocks noChangeAspect="1"/>
        </xdr:cNvPicPr>
      </xdr:nvPicPr>
      <xdr:blipFill>
        <a:blip xmlns:r="http://schemas.openxmlformats.org/officeDocument/2006/relationships" r:embed="rId4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483</xdr:row>
      <xdr:rowOff>95250</xdr:rowOff>
    </xdr:from>
    <xdr:ext cx="1238250" cy="1238250"/>
    <xdr:pic>
      <xdr:nvPicPr>
        <xdr:cNvPr id="471" name="Отвод 40х45* для внутренней канализации РТП серый" descr="26953"/>
        <xdr:cNvPicPr>
          <a:picLocks noChangeAspect="1"/>
        </xdr:cNvPicPr>
      </xdr:nvPicPr>
      <xdr:blipFill>
        <a:blip xmlns:r="http://schemas.openxmlformats.org/officeDocument/2006/relationships" r:embed="rId4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484</xdr:row>
      <xdr:rowOff>95250</xdr:rowOff>
    </xdr:from>
    <xdr:ext cx="1238250" cy="1238250"/>
    <xdr:pic>
      <xdr:nvPicPr>
        <xdr:cNvPr id="472" name="Отвод 40х87* для внутренней канализации РТП серый" descr="26954"/>
        <xdr:cNvPicPr>
          <a:picLocks noChangeAspect="1"/>
        </xdr:cNvPicPr>
      </xdr:nvPicPr>
      <xdr:blipFill>
        <a:blip xmlns:r="http://schemas.openxmlformats.org/officeDocument/2006/relationships" r:embed="rId4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485</xdr:row>
      <xdr:rowOff>95250</xdr:rowOff>
    </xdr:from>
    <xdr:ext cx="1238250" cy="1238250"/>
    <xdr:pic>
      <xdr:nvPicPr>
        <xdr:cNvPr id="473" name="Переход редукция 40х50мм для внутренней канализации РТП серый" descr="26955"/>
        <xdr:cNvPicPr>
          <a:picLocks noChangeAspect="1"/>
        </xdr:cNvPicPr>
      </xdr:nvPicPr>
      <xdr:blipFill>
        <a:blip xmlns:r="http://schemas.openxmlformats.org/officeDocument/2006/relationships" r:embed="rId4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486</xdr:row>
      <xdr:rowOff>95250</xdr:rowOff>
    </xdr:from>
    <xdr:ext cx="1238250" cy="1238250"/>
    <xdr:pic>
      <xdr:nvPicPr>
        <xdr:cNvPr id="474" name="Тройник 40х40х45* для внутренней канализации РТП серый" descr="26956"/>
        <xdr:cNvPicPr>
          <a:picLocks noChangeAspect="1"/>
        </xdr:cNvPicPr>
      </xdr:nvPicPr>
      <xdr:blipFill>
        <a:blip xmlns:r="http://schemas.openxmlformats.org/officeDocument/2006/relationships" r:embed="rId4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487</xdr:row>
      <xdr:rowOff>95250</xdr:rowOff>
    </xdr:from>
    <xdr:ext cx="1238250" cy="1238250"/>
    <xdr:pic>
      <xdr:nvPicPr>
        <xdr:cNvPr id="475" name="Тройник 40х40х87* для внутренней канализации РТП серый" descr="26957"/>
        <xdr:cNvPicPr>
          <a:picLocks noChangeAspect="1"/>
        </xdr:cNvPicPr>
      </xdr:nvPicPr>
      <xdr:blipFill>
        <a:blip xmlns:r="http://schemas.openxmlformats.org/officeDocument/2006/relationships" r:embed="rId4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488</xdr:row>
      <xdr:rowOff>95250</xdr:rowOff>
    </xdr:from>
    <xdr:ext cx="1238250" cy="1238250"/>
    <xdr:pic>
      <xdr:nvPicPr>
        <xdr:cNvPr id="476" name="Труба для внутренней канализации 40мм 0.25м 1,8мм РТП серая" descr="26958"/>
        <xdr:cNvPicPr>
          <a:picLocks noChangeAspect="1"/>
        </xdr:cNvPicPr>
      </xdr:nvPicPr>
      <xdr:blipFill>
        <a:blip xmlns:r="http://schemas.openxmlformats.org/officeDocument/2006/relationships" r:embed="rId4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489</xdr:row>
      <xdr:rowOff>95250</xdr:rowOff>
    </xdr:from>
    <xdr:ext cx="1238250" cy="1238250"/>
    <xdr:pic>
      <xdr:nvPicPr>
        <xdr:cNvPr id="477" name="Труба для внутренней канализации 40мм 0.5м 1,8мм РТП серая" descr="26959"/>
        <xdr:cNvPicPr>
          <a:picLocks noChangeAspect="1"/>
        </xdr:cNvPicPr>
      </xdr:nvPicPr>
      <xdr:blipFill>
        <a:blip xmlns:r="http://schemas.openxmlformats.org/officeDocument/2006/relationships" r:embed="rId4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490</xdr:row>
      <xdr:rowOff>95250</xdr:rowOff>
    </xdr:from>
    <xdr:ext cx="1238250" cy="1238250"/>
    <xdr:pic>
      <xdr:nvPicPr>
        <xdr:cNvPr id="478" name="Труба для внутренней канализации 40мм 1.0м 1,8мм РТП серая" descr="26960"/>
        <xdr:cNvPicPr>
          <a:picLocks noChangeAspect="1"/>
        </xdr:cNvPicPr>
      </xdr:nvPicPr>
      <xdr:blipFill>
        <a:blip xmlns:r="http://schemas.openxmlformats.org/officeDocument/2006/relationships" r:embed="rId4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491</xdr:row>
      <xdr:rowOff>95250</xdr:rowOff>
    </xdr:from>
    <xdr:ext cx="1238250" cy="1238250"/>
    <xdr:pic>
      <xdr:nvPicPr>
        <xdr:cNvPr id="479" name="Заглушка 40мм для внутренней канализации РТП серая" descr="26996"/>
        <xdr:cNvPicPr>
          <a:picLocks noChangeAspect="1"/>
        </xdr:cNvPicPr>
      </xdr:nvPicPr>
      <xdr:blipFill>
        <a:blip xmlns:r="http://schemas.openxmlformats.org/officeDocument/2006/relationships" r:embed="rId4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492</xdr:row>
      <xdr:rowOff>95250</xdr:rowOff>
    </xdr:from>
    <xdr:ext cx="1238250" cy="1238250"/>
    <xdr:pic>
      <xdr:nvPicPr>
        <xdr:cNvPr id="480" name="Ножницы для резки Millennium усиленные NPTP1642 16-42мм" descr="27087"/>
        <xdr:cNvPicPr>
          <a:picLocks noChangeAspect="1"/>
        </xdr:cNvPicPr>
      </xdr:nvPicPr>
      <xdr:blipFill>
        <a:blip xmlns:r="http://schemas.openxmlformats.org/officeDocument/2006/relationships" r:embed="rId4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493</xdr:row>
      <xdr:rowOff>95250</xdr:rowOff>
    </xdr:from>
    <xdr:ext cx="1238250" cy="1238250"/>
    <xdr:pic>
      <xdr:nvPicPr>
        <xdr:cNvPr id="481" name="Фильтр PPR 32мм внутренний/внутренний РТП белый" descr="27094"/>
        <xdr:cNvPicPr>
          <a:picLocks noChangeAspect="1"/>
        </xdr:cNvPicPr>
      </xdr:nvPicPr>
      <xdr:blipFill>
        <a:blip xmlns:r="http://schemas.openxmlformats.org/officeDocument/2006/relationships" r:embed="rId4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494</xdr:row>
      <xdr:rowOff>95250</xdr:rowOff>
    </xdr:from>
    <xdr:ext cx="1238250" cy="1238250"/>
    <xdr:pic>
      <xdr:nvPicPr>
        <xdr:cNvPr id="482" name="Компенсирующая петля PPR 32мм РТП белая" descr="27095"/>
        <xdr:cNvPicPr>
          <a:picLocks noChangeAspect="1"/>
        </xdr:cNvPicPr>
      </xdr:nvPicPr>
      <xdr:blipFill>
        <a:blip xmlns:r="http://schemas.openxmlformats.org/officeDocument/2006/relationships" r:embed="rId4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495</xdr:row>
      <xdr:rowOff>95250</xdr:rowOff>
    </xdr:from>
    <xdr:ext cx="1238250" cy="1238250"/>
    <xdr:pic>
      <xdr:nvPicPr>
        <xdr:cNvPr id="483" name="Манжета переходная 40х25мм резиновая трехлепестковая" descr="27239"/>
        <xdr:cNvPicPr>
          <a:picLocks noChangeAspect="1"/>
        </xdr:cNvPicPr>
      </xdr:nvPicPr>
      <xdr:blipFill>
        <a:blip xmlns:r="http://schemas.openxmlformats.org/officeDocument/2006/relationships" r:embed="rId4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496</xdr:row>
      <xdr:rowOff>95250</xdr:rowOff>
    </xdr:from>
    <xdr:ext cx="1238250" cy="1238250"/>
    <xdr:pic>
      <xdr:nvPicPr>
        <xdr:cNvPr id="484" name="Тройник переходной PPR 75х25х75мм РТП белый" descr="27276"/>
        <xdr:cNvPicPr>
          <a:picLocks noChangeAspect="1"/>
        </xdr:cNvPicPr>
      </xdr:nvPicPr>
      <xdr:blipFill>
        <a:blip xmlns:r="http://schemas.openxmlformats.org/officeDocument/2006/relationships" r:embed="rId4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497</xdr:row>
      <xdr:rowOff>95250</xdr:rowOff>
    </xdr:from>
    <xdr:ext cx="1238250" cy="1238250"/>
    <xdr:pic>
      <xdr:nvPicPr>
        <xdr:cNvPr id="485" name="Труба для внутренней канализации 40мм 1.5м 1,8мм РТП серая" descr="27295"/>
        <xdr:cNvPicPr>
          <a:picLocks noChangeAspect="1"/>
        </xdr:cNvPicPr>
      </xdr:nvPicPr>
      <xdr:blipFill>
        <a:blip xmlns:r="http://schemas.openxmlformats.org/officeDocument/2006/relationships" r:embed="rId4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498</xdr:row>
      <xdr:rowOff>95250</xdr:rowOff>
    </xdr:from>
    <xdr:ext cx="1238250" cy="1238250"/>
    <xdr:pic>
      <xdr:nvPicPr>
        <xdr:cNvPr id="486" name="Труба для внутренней канализации 40мм 2.0м 1,8мм РТП серая" descr="27296"/>
        <xdr:cNvPicPr>
          <a:picLocks noChangeAspect="1"/>
        </xdr:cNvPicPr>
      </xdr:nvPicPr>
      <xdr:blipFill>
        <a:blip xmlns:r="http://schemas.openxmlformats.org/officeDocument/2006/relationships" r:embed="rId4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499</xdr:row>
      <xdr:rowOff>95250</xdr:rowOff>
    </xdr:from>
    <xdr:ext cx="1238250" cy="1238250"/>
    <xdr:pic>
      <xdr:nvPicPr>
        <xdr:cNvPr id="487" name="Муфта переходная PPR 50х40мм РТП внутренняя/внутренняя белая" descr="27369"/>
        <xdr:cNvPicPr>
          <a:picLocks noChangeAspect="1"/>
        </xdr:cNvPicPr>
      </xdr:nvPicPr>
      <xdr:blipFill>
        <a:blip xmlns:r="http://schemas.openxmlformats.org/officeDocument/2006/relationships" r:embed="rId4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500</xdr:row>
      <xdr:rowOff>95250</xdr:rowOff>
    </xdr:from>
    <xdr:ext cx="1238250" cy="1238250"/>
    <xdr:pic>
      <xdr:nvPicPr>
        <xdr:cNvPr id="488" name="Бурт фланца PPR 40мм РТП белый" descr="27404"/>
        <xdr:cNvPicPr>
          <a:picLocks noChangeAspect="1"/>
        </xdr:cNvPicPr>
      </xdr:nvPicPr>
      <xdr:blipFill>
        <a:blip xmlns:r="http://schemas.openxmlformats.org/officeDocument/2006/relationships" r:embed="rId4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501</xdr:row>
      <xdr:rowOff>95250</xdr:rowOff>
    </xdr:from>
    <xdr:ext cx="1238250" cy="1238250"/>
    <xdr:pic>
      <xdr:nvPicPr>
        <xdr:cNvPr id="489" name="Муфта 40мм для внутренней канализации РТП серая" descr="27405"/>
        <xdr:cNvPicPr>
          <a:picLocks noChangeAspect="1"/>
        </xdr:cNvPicPr>
      </xdr:nvPicPr>
      <xdr:blipFill>
        <a:blip xmlns:r="http://schemas.openxmlformats.org/officeDocument/2006/relationships" r:embed="rId4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502</xdr:row>
      <xdr:rowOff>95250</xdr:rowOff>
    </xdr:from>
    <xdr:ext cx="1238250" cy="1238250"/>
    <xdr:pic>
      <xdr:nvPicPr>
        <xdr:cNvPr id="490" name="Муфта разъемная PPR 20х1/2&quot; для радиатора наружная резьба РТП белая" descr="27464"/>
        <xdr:cNvPicPr>
          <a:picLocks noChangeAspect="1"/>
        </xdr:cNvPicPr>
      </xdr:nvPicPr>
      <xdr:blipFill>
        <a:blip xmlns:r="http://schemas.openxmlformats.org/officeDocument/2006/relationships" r:embed="rId4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503</xdr:row>
      <xdr:rowOff>95250</xdr:rowOff>
    </xdr:from>
    <xdr:ext cx="1238250" cy="1238250"/>
    <xdr:pic>
      <xdr:nvPicPr>
        <xdr:cNvPr id="491" name="Муфта разъемная PPR 20х3/4&quot; для радиатора наружная резьба РТП белая" descr="27465"/>
        <xdr:cNvPicPr>
          <a:picLocks noChangeAspect="1"/>
        </xdr:cNvPicPr>
      </xdr:nvPicPr>
      <xdr:blipFill>
        <a:blip xmlns:r="http://schemas.openxmlformats.org/officeDocument/2006/relationships" r:embed="rId4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504</xdr:row>
      <xdr:rowOff>95250</xdr:rowOff>
    </xdr:from>
    <xdr:ext cx="1238250" cy="1238250"/>
    <xdr:pic>
      <xdr:nvPicPr>
        <xdr:cNvPr id="492" name="Муфта разъемная PPR 25х3/4&quot; для радиатора наружная резьба РТП белая" descr="27466"/>
        <xdr:cNvPicPr>
          <a:picLocks noChangeAspect="1"/>
        </xdr:cNvPicPr>
      </xdr:nvPicPr>
      <xdr:blipFill>
        <a:blip xmlns:r="http://schemas.openxmlformats.org/officeDocument/2006/relationships" r:embed="rId4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505</xdr:row>
      <xdr:rowOff>95250</xdr:rowOff>
    </xdr:from>
    <xdr:ext cx="1238250" cy="1238250"/>
    <xdr:pic>
      <xdr:nvPicPr>
        <xdr:cNvPr id="493" name="Уголок PPR 90* D20мм внутренний/наружный РТП белый" descr="27467"/>
        <xdr:cNvPicPr>
          <a:picLocks noChangeAspect="1"/>
        </xdr:cNvPicPr>
      </xdr:nvPicPr>
      <xdr:blipFill>
        <a:blip xmlns:r="http://schemas.openxmlformats.org/officeDocument/2006/relationships" r:embed="rId4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506</xdr:row>
      <xdr:rowOff>95250</xdr:rowOff>
    </xdr:from>
    <xdr:ext cx="1238250" cy="1238250"/>
    <xdr:pic>
      <xdr:nvPicPr>
        <xdr:cNvPr id="494" name="Уголок PPR 90* D25мм внутренний/наружный РТП белый" descr="27468"/>
        <xdr:cNvPicPr>
          <a:picLocks noChangeAspect="1"/>
        </xdr:cNvPicPr>
      </xdr:nvPicPr>
      <xdr:blipFill>
        <a:blip xmlns:r="http://schemas.openxmlformats.org/officeDocument/2006/relationships" r:embed="rId4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507</xdr:row>
      <xdr:rowOff>95250</xdr:rowOff>
    </xdr:from>
    <xdr:ext cx="1238250" cy="1238250"/>
    <xdr:pic>
      <xdr:nvPicPr>
        <xdr:cNvPr id="495" name="Уголок PPR 90* D32мм внутренний/наружный РТП белый" descr="27469"/>
        <xdr:cNvPicPr>
          <a:picLocks noChangeAspect="1"/>
        </xdr:cNvPicPr>
      </xdr:nvPicPr>
      <xdr:blipFill>
        <a:blip xmlns:r="http://schemas.openxmlformats.org/officeDocument/2006/relationships" r:embed="rId4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508</xdr:row>
      <xdr:rowOff>95250</xdr:rowOff>
    </xdr:from>
    <xdr:ext cx="1238250" cy="1238250"/>
    <xdr:pic>
      <xdr:nvPicPr>
        <xdr:cNvPr id="496" name="Тройник комбинированный PPR 40х1 1/4&quot; РТП внутренняя резьба белый" descr="27470"/>
        <xdr:cNvPicPr>
          <a:picLocks noChangeAspect="1"/>
        </xdr:cNvPicPr>
      </xdr:nvPicPr>
      <xdr:blipFill>
        <a:blip xmlns:r="http://schemas.openxmlformats.org/officeDocument/2006/relationships" r:embed="rId4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509</xdr:row>
      <xdr:rowOff>95250</xdr:rowOff>
    </xdr:from>
    <xdr:ext cx="1238250" cy="1238250"/>
    <xdr:pic>
      <xdr:nvPicPr>
        <xdr:cNvPr id="497" name="Тройник комбинированный PPR 50х1 1/2&quot; РТП внутренняя резьба белый" descr="27471"/>
        <xdr:cNvPicPr>
          <a:picLocks noChangeAspect="1"/>
        </xdr:cNvPicPr>
      </xdr:nvPicPr>
      <xdr:blipFill>
        <a:blip xmlns:r="http://schemas.openxmlformats.org/officeDocument/2006/relationships" r:embed="rId4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510</xdr:row>
      <xdr:rowOff>95250</xdr:rowOff>
    </xdr:from>
    <xdr:ext cx="1238250" cy="1238250"/>
    <xdr:pic>
      <xdr:nvPicPr>
        <xdr:cNvPr id="498" name="Тройник комбинированный PPR 40х1 1/4&quot; РТП наружная резьба белый" descr="27472"/>
        <xdr:cNvPicPr>
          <a:picLocks noChangeAspect="1"/>
        </xdr:cNvPicPr>
      </xdr:nvPicPr>
      <xdr:blipFill>
        <a:blip xmlns:r="http://schemas.openxmlformats.org/officeDocument/2006/relationships" r:embed="rId4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511</xdr:row>
      <xdr:rowOff>95250</xdr:rowOff>
    </xdr:from>
    <xdr:ext cx="1238250" cy="1238250"/>
    <xdr:pic>
      <xdr:nvPicPr>
        <xdr:cNvPr id="499" name="Тройник комбинированный PPR 50х1 1/2&quot; РТП наружная резьба белый" descr="27473"/>
        <xdr:cNvPicPr>
          <a:picLocks noChangeAspect="1"/>
        </xdr:cNvPicPr>
      </xdr:nvPicPr>
      <xdr:blipFill>
        <a:blip xmlns:r="http://schemas.openxmlformats.org/officeDocument/2006/relationships" r:embed="rId4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512</xdr:row>
      <xdr:rowOff>95250</xdr:rowOff>
    </xdr:from>
    <xdr:ext cx="1238250" cy="1238250"/>
    <xdr:pic>
      <xdr:nvPicPr>
        <xdr:cNvPr id="500" name="Тройник переходной PPR 20х25х20мм РТП белый" descr="27474"/>
        <xdr:cNvPicPr>
          <a:picLocks noChangeAspect="1"/>
        </xdr:cNvPicPr>
      </xdr:nvPicPr>
      <xdr:blipFill>
        <a:blip xmlns:r="http://schemas.openxmlformats.org/officeDocument/2006/relationships" r:embed="rId5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513</xdr:row>
      <xdr:rowOff>95250</xdr:rowOff>
    </xdr:from>
    <xdr:ext cx="1238250" cy="1238250"/>
    <xdr:pic>
      <xdr:nvPicPr>
        <xdr:cNvPr id="501" name="Тройник переходной PPR 25х20х20мм РТП белый" descr="27475"/>
        <xdr:cNvPicPr>
          <a:picLocks noChangeAspect="1"/>
        </xdr:cNvPicPr>
      </xdr:nvPicPr>
      <xdr:blipFill>
        <a:blip xmlns:r="http://schemas.openxmlformats.org/officeDocument/2006/relationships" r:embed="rId5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514</xdr:row>
      <xdr:rowOff>95250</xdr:rowOff>
    </xdr:from>
    <xdr:ext cx="1238250" cy="1238250"/>
    <xdr:pic>
      <xdr:nvPicPr>
        <xdr:cNvPr id="502" name="Тройник переходной PPR 25х25х20мм РТП белый" descr="27476"/>
        <xdr:cNvPicPr>
          <a:picLocks noChangeAspect="1"/>
        </xdr:cNvPicPr>
      </xdr:nvPicPr>
      <xdr:blipFill>
        <a:blip xmlns:r="http://schemas.openxmlformats.org/officeDocument/2006/relationships" r:embed="rId5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515</xdr:row>
      <xdr:rowOff>95250</xdr:rowOff>
    </xdr:from>
    <xdr:ext cx="1238250" cy="1238250"/>
    <xdr:pic>
      <xdr:nvPicPr>
        <xdr:cNvPr id="503" name="Тройник переходной PPR 25х32х25мм РТП белый" descr="27477"/>
        <xdr:cNvPicPr>
          <a:picLocks noChangeAspect="1"/>
        </xdr:cNvPicPr>
      </xdr:nvPicPr>
      <xdr:blipFill>
        <a:blip xmlns:r="http://schemas.openxmlformats.org/officeDocument/2006/relationships" r:embed="rId5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516</xdr:row>
      <xdr:rowOff>95250</xdr:rowOff>
    </xdr:from>
    <xdr:ext cx="1238250" cy="1238250"/>
    <xdr:pic>
      <xdr:nvPicPr>
        <xdr:cNvPr id="504" name="Тройник переходной PPR 32х20х25мм РТП белый" descr="27478"/>
        <xdr:cNvPicPr>
          <a:picLocks noChangeAspect="1"/>
        </xdr:cNvPicPr>
      </xdr:nvPicPr>
      <xdr:blipFill>
        <a:blip xmlns:r="http://schemas.openxmlformats.org/officeDocument/2006/relationships" r:embed="rId5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517</xdr:row>
      <xdr:rowOff>95250</xdr:rowOff>
    </xdr:from>
    <xdr:ext cx="1238250" cy="1238250"/>
    <xdr:pic>
      <xdr:nvPicPr>
        <xdr:cNvPr id="505" name="Тройник переходной PPR 32х32х25мм РТП белый" descr="27479"/>
        <xdr:cNvPicPr>
          <a:picLocks noChangeAspect="1"/>
        </xdr:cNvPicPr>
      </xdr:nvPicPr>
      <xdr:blipFill>
        <a:blip xmlns:r="http://schemas.openxmlformats.org/officeDocument/2006/relationships" r:embed="rId5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518</xdr:row>
      <xdr:rowOff>95250</xdr:rowOff>
    </xdr:from>
    <xdr:ext cx="1238250" cy="1238250"/>
    <xdr:pic>
      <xdr:nvPicPr>
        <xdr:cNvPr id="506" name="Хомут на шпильке Ду 54-58 1 3/4&quot; металл М8" descr="27497"/>
        <xdr:cNvPicPr>
          <a:picLocks noChangeAspect="1"/>
        </xdr:cNvPicPr>
      </xdr:nvPicPr>
      <xdr:blipFill>
        <a:blip xmlns:r="http://schemas.openxmlformats.org/officeDocument/2006/relationships" r:embed="rId5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519</xdr:row>
      <xdr:rowOff>95250</xdr:rowOff>
    </xdr:from>
    <xdr:ext cx="1238250" cy="1238250"/>
    <xdr:pic>
      <xdr:nvPicPr>
        <xdr:cNvPr id="507" name="Седелка ПЭ обжимная 32х1/2&quot; с внутренней резьбой POELSAN усиленная 2 болта" descr="27660"/>
        <xdr:cNvPicPr>
          <a:picLocks noChangeAspect="1"/>
        </xdr:cNvPicPr>
      </xdr:nvPicPr>
      <xdr:blipFill>
        <a:blip xmlns:r="http://schemas.openxmlformats.org/officeDocument/2006/relationships" r:embed="rId5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520</xdr:row>
      <xdr:rowOff>95250</xdr:rowOff>
    </xdr:from>
    <xdr:ext cx="1238250" cy="1238250"/>
    <xdr:pic>
      <xdr:nvPicPr>
        <xdr:cNvPr id="508" name="Седелка ПЭ обжимная 32х3/4&quot; с внутренней резьбой POELSAN усиленная 2 болта" descr="27661"/>
        <xdr:cNvPicPr>
          <a:picLocks noChangeAspect="1"/>
        </xdr:cNvPicPr>
      </xdr:nvPicPr>
      <xdr:blipFill>
        <a:blip xmlns:r="http://schemas.openxmlformats.org/officeDocument/2006/relationships" r:embed="rId5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521</xdr:row>
      <xdr:rowOff>95250</xdr:rowOff>
    </xdr:from>
    <xdr:ext cx="1238250" cy="1238250"/>
    <xdr:pic>
      <xdr:nvPicPr>
        <xdr:cNvPr id="509" name="Седелка ПЭ обжимная 50х1&quot; с внутренней резьбой POELSAN  усиленная 2 болта" descr="27662"/>
        <xdr:cNvPicPr>
          <a:picLocks noChangeAspect="1"/>
        </xdr:cNvPicPr>
      </xdr:nvPicPr>
      <xdr:blipFill>
        <a:blip xmlns:r="http://schemas.openxmlformats.org/officeDocument/2006/relationships" r:embed="rId5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522</xdr:row>
      <xdr:rowOff>95250</xdr:rowOff>
    </xdr:from>
    <xdr:ext cx="1238250" cy="1238250"/>
    <xdr:pic>
      <xdr:nvPicPr>
        <xdr:cNvPr id="510" name="Седелка ПЭ обжимная 50х1/2&quot; с внутренней резьбой POELSAN усиленная 2 болта" descr="27663"/>
        <xdr:cNvPicPr>
          <a:picLocks noChangeAspect="1"/>
        </xdr:cNvPicPr>
      </xdr:nvPicPr>
      <xdr:blipFill>
        <a:blip xmlns:r="http://schemas.openxmlformats.org/officeDocument/2006/relationships" r:embed="rId5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523</xdr:row>
      <xdr:rowOff>95250</xdr:rowOff>
    </xdr:from>
    <xdr:ext cx="1238250" cy="1238250"/>
    <xdr:pic>
      <xdr:nvPicPr>
        <xdr:cNvPr id="511" name="Седелка ПЭ обжимная 50х3/4&quot; с внутренней резьбой POELSAN усиленная 2 болта" descr="27664"/>
        <xdr:cNvPicPr>
          <a:picLocks noChangeAspect="1"/>
        </xdr:cNvPicPr>
      </xdr:nvPicPr>
      <xdr:blipFill>
        <a:blip xmlns:r="http://schemas.openxmlformats.org/officeDocument/2006/relationships" r:embed="rId5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524</xdr:row>
      <xdr:rowOff>95250</xdr:rowOff>
    </xdr:from>
    <xdr:ext cx="1238250" cy="1238250"/>
    <xdr:pic>
      <xdr:nvPicPr>
        <xdr:cNvPr id="512" name="Седелка ПЭ обжимная 63х1/2&quot; с внутренней резьбой POELSAN усиленная 4 болта" descr="27665"/>
        <xdr:cNvPicPr>
          <a:picLocks noChangeAspect="1"/>
        </xdr:cNvPicPr>
      </xdr:nvPicPr>
      <xdr:blipFill>
        <a:blip xmlns:r="http://schemas.openxmlformats.org/officeDocument/2006/relationships" r:embed="rId5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525</xdr:row>
      <xdr:rowOff>95250</xdr:rowOff>
    </xdr:from>
    <xdr:ext cx="1238250" cy="1238250"/>
    <xdr:pic>
      <xdr:nvPicPr>
        <xdr:cNvPr id="513" name="Седелка ПЭ обжимная 63х1&quot; с внутренней резьбой POELSAN  усиленная 4 болта" descr="27666"/>
        <xdr:cNvPicPr>
          <a:picLocks noChangeAspect="1"/>
        </xdr:cNvPicPr>
      </xdr:nvPicPr>
      <xdr:blipFill>
        <a:blip xmlns:r="http://schemas.openxmlformats.org/officeDocument/2006/relationships" r:embed="rId5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526</xdr:row>
      <xdr:rowOff>95250</xdr:rowOff>
    </xdr:from>
    <xdr:ext cx="1238250" cy="1238250"/>
    <xdr:pic>
      <xdr:nvPicPr>
        <xdr:cNvPr id="514" name="Седелка ПЭ обжимная 63х3/4&quot; с внутренней резьбой POELSAN усиленная 4 болта" descr="27667"/>
        <xdr:cNvPicPr>
          <a:picLocks noChangeAspect="1"/>
        </xdr:cNvPicPr>
      </xdr:nvPicPr>
      <xdr:blipFill>
        <a:blip xmlns:r="http://schemas.openxmlformats.org/officeDocument/2006/relationships" r:embed="rId5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527</xdr:row>
      <xdr:rowOff>95250</xdr:rowOff>
    </xdr:from>
    <xdr:ext cx="1238250" cy="1238250"/>
    <xdr:pic>
      <xdr:nvPicPr>
        <xdr:cNvPr id="515" name="Седелка ПЭ обжимная 75х1&quot; с внутренней резьбой POELSAN  усиленная 4 болта" descr="27668"/>
        <xdr:cNvPicPr>
          <a:picLocks noChangeAspect="1"/>
        </xdr:cNvPicPr>
      </xdr:nvPicPr>
      <xdr:blipFill>
        <a:blip xmlns:r="http://schemas.openxmlformats.org/officeDocument/2006/relationships" r:embed="rId5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528</xdr:row>
      <xdr:rowOff>95250</xdr:rowOff>
    </xdr:from>
    <xdr:ext cx="1238250" cy="1238250"/>
    <xdr:pic>
      <xdr:nvPicPr>
        <xdr:cNvPr id="516" name="Седелка ПЭ обжимная 75х1/2&quot; с внутренней резьбой POELSAN усиленная 4 болта" descr="27669"/>
        <xdr:cNvPicPr>
          <a:picLocks noChangeAspect="1"/>
        </xdr:cNvPicPr>
      </xdr:nvPicPr>
      <xdr:blipFill>
        <a:blip xmlns:r="http://schemas.openxmlformats.org/officeDocument/2006/relationships" r:embed="rId5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529</xdr:row>
      <xdr:rowOff>95250</xdr:rowOff>
    </xdr:from>
    <xdr:ext cx="1238250" cy="1238250"/>
    <xdr:pic>
      <xdr:nvPicPr>
        <xdr:cNvPr id="517" name="Седелка ПЭ обжимная 75х3/4&quot; с внутренней резьбой POELSAN усиленная 4 болта" descr="27670"/>
        <xdr:cNvPicPr>
          <a:picLocks noChangeAspect="1"/>
        </xdr:cNvPicPr>
      </xdr:nvPicPr>
      <xdr:blipFill>
        <a:blip xmlns:r="http://schemas.openxmlformats.org/officeDocument/2006/relationships" r:embed="rId5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530</xdr:row>
      <xdr:rowOff>95250</xdr:rowOff>
    </xdr:from>
    <xdr:ext cx="1238250" cy="1238250"/>
    <xdr:pic>
      <xdr:nvPicPr>
        <xdr:cNvPr id="518" name="Седелка ПЭ обжимная 90х3/4&quot; с внутренней резьбой POELSAN усиленная 4 болта" descr="27672"/>
        <xdr:cNvPicPr>
          <a:picLocks noChangeAspect="1"/>
        </xdr:cNvPicPr>
      </xdr:nvPicPr>
      <xdr:blipFill>
        <a:blip xmlns:r="http://schemas.openxmlformats.org/officeDocument/2006/relationships" r:embed="rId5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531</xdr:row>
      <xdr:rowOff>95250</xdr:rowOff>
    </xdr:from>
    <xdr:ext cx="1238250" cy="1238250"/>
    <xdr:pic>
      <xdr:nvPicPr>
        <xdr:cNvPr id="519" name="Седелка ПЭ обжимная 90х1&quot; с внутренней резьбой POELSAN  усиленная 4 болта" descr="27676"/>
        <xdr:cNvPicPr>
          <a:picLocks noChangeAspect="1"/>
        </xdr:cNvPicPr>
      </xdr:nvPicPr>
      <xdr:blipFill>
        <a:blip xmlns:r="http://schemas.openxmlformats.org/officeDocument/2006/relationships" r:embed="rId5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532</xdr:row>
      <xdr:rowOff>95250</xdr:rowOff>
    </xdr:from>
    <xdr:ext cx="1238250" cy="1238250"/>
    <xdr:pic>
      <xdr:nvPicPr>
        <xdr:cNvPr id="520" name="Оголовок для скважины ОСП 128х168/32мм" descr="27687"/>
        <xdr:cNvPicPr>
          <a:picLocks noChangeAspect="1"/>
        </xdr:cNvPicPr>
      </xdr:nvPicPr>
      <xdr:blipFill>
        <a:blip xmlns:r="http://schemas.openxmlformats.org/officeDocument/2006/relationships" r:embed="rId5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533</xdr:row>
      <xdr:rowOff>95250</xdr:rowOff>
    </xdr:from>
    <xdr:ext cx="1238250" cy="1238250"/>
    <xdr:pic>
      <xdr:nvPicPr>
        <xdr:cNvPr id="521" name="Манжета переходная 50х25мм резиновая белая 3х-лепестковая" descr="27767"/>
        <xdr:cNvPicPr>
          <a:picLocks noChangeAspect="1"/>
        </xdr:cNvPicPr>
      </xdr:nvPicPr>
      <xdr:blipFill>
        <a:blip xmlns:r="http://schemas.openxmlformats.org/officeDocument/2006/relationships" r:embed="rId5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534</xdr:row>
      <xdr:rowOff>95250</xdr:rowOff>
    </xdr:from>
    <xdr:ext cx="1238250" cy="1238250"/>
    <xdr:pic>
      <xdr:nvPicPr>
        <xdr:cNvPr id="522" name="Манжета переходная 50х40мм резиновая белая 3х-лепестковая" descr="27768"/>
        <xdr:cNvPicPr>
          <a:picLocks noChangeAspect="1"/>
        </xdr:cNvPicPr>
      </xdr:nvPicPr>
      <xdr:blipFill>
        <a:blip xmlns:r="http://schemas.openxmlformats.org/officeDocument/2006/relationships" r:embed="rId5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535</xdr:row>
      <xdr:rowOff>95250</xdr:rowOff>
    </xdr:from>
    <xdr:ext cx="1238250" cy="1238250"/>
    <xdr:pic>
      <xdr:nvPicPr>
        <xdr:cNvPr id="523" name="Труба стекловолокно PPR 20x2.8мм PN20 РТП белая" descr="28081"/>
        <xdr:cNvPicPr>
          <a:picLocks noChangeAspect="1"/>
        </xdr:cNvPicPr>
      </xdr:nvPicPr>
      <xdr:blipFill>
        <a:blip xmlns:r="http://schemas.openxmlformats.org/officeDocument/2006/relationships" r:embed="rId5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536</xdr:row>
      <xdr:rowOff>95250</xdr:rowOff>
    </xdr:from>
    <xdr:ext cx="1238250" cy="1238250"/>
    <xdr:pic>
      <xdr:nvPicPr>
        <xdr:cNvPr id="524" name="Труба стекловолокно PPR 25х3.5мм PN20 РТП белая" descr="28082"/>
        <xdr:cNvPicPr>
          <a:picLocks noChangeAspect="1"/>
        </xdr:cNvPicPr>
      </xdr:nvPicPr>
      <xdr:blipFill>
        <a:blip xmlns:r="http://schemas.openxmlformats.org/officeDocument/2006/relationships" r:embed="rId5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537</xdr:row>
      <xdr:rowOff>95250</xdr:rowOff>
    </xdr:from>
    <xdr:ext cx="1238250" cy="1238250"/>
    <xdr:pic>
      <xdr:nvPicPr>
        <xdr:cNvPr id="525" name="Труба стекловолокно PPR 32х4.4мм PN20 РТП белая" descr="28083"/>
        <xdr:cNvPicPr>
          <a:picLocks noChangeAspect="1"/>
        </xdr:cNvPicPr>
      </xdr:nvPicPr>
      <xdr:blipFill>
        <a:blip xmlns:r="http://schemas.openxmlformats.org/officeDocument/2006/relationships" r:embed="rId5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538</xdr:row>
      <xdr:rowOff>95250</xdr:rowOff>
    </xdr:from>
    <xdr:ext cx="1238250" cy="1238250"/>
    <xdr:pic>
      <xdr:nvPicPr>
        <xdr:cNvPr id="526" name="Труба стекловолокно PPR 40х5.5мм PN20 РТП белая" descr="28084"/>
        <xdr:cNvPicPr>
          <a:picLocks noChangeAspect="1"/>
        </xdr:cNvPicPr>
      </xdr:nvPicPr>
      <xdr:blipFill>
        <a:blip xmlns:r="http://schemas.openxmlformats.org/officeDocument/2006/relationships" r:embed="rId5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539</xdr:row>
      <xdr:rowOff>95250</xdr:rowOff>
    </xdr:from>
    <xdr:ext cx="1238250" cy="1238250"/>
    <xdr:pic>
      <xdr:nvPicPr>
        <xdr:cNvPr id="527" name="Изоляция трубная НПЭ 28/13мм" descr="28760"/>
        <xdr:cNvPicPr>
          <a:picLocks noChangeAspect="1"/>
        </xdr:cNvPicPr>
      </xdr:nvPicPr>
      <xdr:blipFill>
        <a:blip xmlns:r="http://schemas.openxmlformats.org/officeDocument/2006/relationships" r:embed="rId5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540</xdr:row>
      <xdr:rowOff>95250</xdr:rowOff>
    </xdr:from>
    <xdr:ext cx="1238250" cy="1238250"/>
    <xdr:pic>
      <xdr:nvPicPr>
        <xdr:cNvPr id="528" name="Кран шаровый пластиковый 1/2&quot; гайка/гайка белый" descr="29026"/>
        <xdr:cNvPicPr>
          <a:picLocks noChangeAspect="1"/>
        </xdr:cNvPicPr>
      </xdr:nvPicPr>
      <xdr:blipFill>
        <a:blip xmlns:r="http://schemas.openxmlformats.org/officeDocument/2006/relationships" r:embed="rId5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541</xdr:row>
      <xdr:rowOff>95250</xdr:rowOff>
    </xdr:from>
    <xdr:ext cx="1238250" cy="1238250"/>
    <xdr:pic>
      <xdr:nvPicPr>
        <xdr:cNvPr id="529" name="Кран шаровый пластиковый 3/4&quot; гайка/гайка" descr="29027"/>
        <xdr:cNvPicPr>
          <a:picLocks noChangeAspect="1"/>
        </xdr:cNvPicPr>
      </xdr:nvPicPr>
      <xdr:blipFill>
        <a:blip xmlns:r="http://schemas.openxmlformats.org/officeDocument/2006/relationships" r:embed="rId5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542</xdr:row>
      <xdr:rowOff>95250</xdr:rowOff>
    </xdr:from>
    <xdr:ext cx="1238250" cy="1238250"/>
    <xdr:pic>
      <xdr:nvPicPr>
        <xdr:cNvPr id="530" name="Кран шаровый пластиковый 1&quot; гайка/гайка" descr="29028"/>
        <xdr:cNvPicPr>
          <a:picLocks noChangeAspect="1"/>
        </xdr:cNvPicPr>
      </xdr:nvPicPr>
      <xdr:blipFill>
        <a:blip xmlns:r="http://schemas.openxmlformats.org/officeDocument/2006/relationships" r:embed="rId5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543</xdr:row>
      <xdr:rowOff>95250</xdr:rowOff>
    </xdr:from>
    <xdr:ext cx="1238250" cy="1238250"/>
    <xdr:pic>
      <xdr:nvPicPr>
        <xdr:cNvPr id="531" name="Кран шаровый пластиковый 1/2&quot; гайка/штуцер серый" descr="29029"/>
        <xdr:cNvPicPr>
          <a:picLocks noChangeAspect="1"/>
        </xdr:cNvPicPr>
      </xdr:nvPicPr>
      <xdr:blipFill>
        <a:blip xmlns:r="http://schemas.openxmlformats.org/officeDocument/2006/relationships" r:embed="rId5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544</xdr:row>
      <xdr:rowOff>95250</xdr:rowOff>
    </xdr:from>
    <xdr:ext cx="1238250" cy="1238250"/>
    <xdr:pic>
      <xdr:nvPicPr>
        <xdr:cNvPr id="532" name="Кран шаровый пластиковый 3/4&quot; гайка/штуцер серый" descr="29030"/>
        <xdr:cNvPicPr>
          <a:picLocks noChangeAspect="1"/>
        </xdr:cNvPicPr>
      </xdr:nvPicPr>
      <xdr:blipFill>
        <a:blip xmlns:r="http://schemas.openxmlformats.org/officeDocument/2006/relationships" r:embed="rId5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545</xdr:row>
      <xdr:rowOff>95250</xdr:rowOff>
    </xdr:from>
    <xdr:ext cx="1238250" cy="1238250"/>
    <xdr:pic>
      <xdr:nvPicPr>
        <xdr:cNvPr id="533" name="Кран шаровый пластиковый 1&quot; гайка/штуцер серый" descr="29031"/>
        <xdr:cNvPicPr>
          <a:picLocks noChangeAspect="1"/>
        </xdr:cNvPicPr>
      </xdr:nvPicPr>
      <xdr:blipFill>
        <a:blip xmlns:r="http://schemas.openxmlformats.org/officeDocument/2006/relationships" r:embed="rId5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546</xdr:row>
      <xdr:rowOff>95250</xdr:rowOff>
    </xdr:from>
    <xdr:ext cx="1238250" cy="1238250"/>
    <xdr:pic>
      <xdr:nvPicPr>
        <xdr:cNvPr id="534" name="Отвод ПНД 25х1/2&quot; настенный с внутренней резьбой" descr="29059"/>
        <xdr:cNvPicPr>
          <a:picLocks noChangeAspect="1"/>
        </xdr:cNvPicPr>
      </xdr:nvPicPr>
      <xdr:blipFill>
        <a:blip xmlns:r="http://schemas.openxmlformats.org/officeDocument/2006/relationships" r:embed="rId5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547</xdr:row>
      <xdr:rowOff>95250</xdr:rowOff>
    </xdr:from>
    <xdr:ext cx="1238250" cy="1238250"/>
    <xdr:pic>
      <xdr:nvPicPr>
        <xdr:cNvPr id="535" name="Труба для наружной канализации 160мм 0.5м 4,9мм РТП рыжая" descr="29099"/>
        <xdr:cNvPicPr>
          <a:picLocks noChangeAspect="1"/>
        </xdr:cNvPicPr>
      </xdr:nvPicPr>
      <xdr:blipFill>
        <a:blip xmlns:r="http://schemas.openxmlformats.org/officeDocument/2006/relationships" r:embed="rId5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548</xdr:row>
      <xdr:rowOff>95250</xdr:rowOff>
    </xdr:from>
    <xdr:ext cx="1238250" cy="1238250"/>
    <xdr:pic>
      <xdr:nvPicPr>
        <xdr:cNvPr id="536" name="Труба для наружной канализации 160мм 1.0м 4,9мм РТП рыжая" descr="29100"/>
        <xdr:cNvPicPr>
          <a:picLocks noChangeAspect="1"/>
        </xdr:cNvPicPr>
      </xdr:nvPicPr>
      <xdr:blipFill>
        <a:blip xmlns:r="http://schemas.openxmlformats.org/officeDocument/2006/relationships" r:embed="rId5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549</xdr:row>
      <xdr:rowOff>95250</xdr:rowOff>
    </xdr:from>
    <xdr:ext cx="1238250" cy="1238250"/>
    <xdr:pic>
      <xdr:nvPicPr>
        <xdr:cNvPr id="537" name="Труба для наружной канализации 160мм 2.0м 4,9мм РТП рыжая" descr="29101"/>
        <xdr:cNvPicPr>
          <a:picLocks noChangeAspect="1"/>
        </xdr:cNvPicPr>
      </xdr:nvPicPr>
      <xdr:blipFill>
        <a:blip xmlns:r="http://schemas.openxmlformats.org/officeDocument/2006/relationships" r:embed="rId5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550</xdr:row>
      <xdr:rowOff>95250</xdr:rowOff>
    </xdr:from>
    <xdr:ext cx="1238250" cy="1238250"/>
    <xdr:pic>
      <xdr:nvPicPr>
        <xdr:cNvPr id="538" name="Труба для наружной канализации 160мм 3.0м 4,9мм РТП рыжая" descr="29102"/>
        <xdr:cNvPicPr>
          <a:picLocks noChangeAspect="1"/>
        </xdr:cNvPicPr>
      </xdr:nvPicPr>
      <xdr:blipFill>
        <a:blip xmlns:r="http://schemas.openxmlformats.org/officeDocument/2006/relationships" r:embed="rId5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551</xdr:row>
      <xdr:rowOff>95250</xdr:rowOff>
    </xdr:from>
    <xdr:ext cx="1238250" cy="1238250"/>
    <xdr:pic>
      <xdr:nvPicPr>
        <xdr:cNvPr id="539" name="Отвод для наружной канализации 160х30* РТП рыжий" descr="29103"/>
        <xdr:cNvPicPr>
          <a:picLocks noChangeAspect="1"/>
        </xdr:cNvPicPr>
      </xdr:nvPicPr>
      <xdr:blipFill>
        <a:blip xmlns:r="http://schemas.openxmlformats.org/officeDocument/2006/relationships" r:embed="rId5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552</xdr:row>
      <xdr:rowOff>95250</xdr:rowOff>
    </xdr:from>
    <xdr:ext cx="1238250" cy="1238250"/>
    <xdr:pic>
      <xdr:nvPicPr>
        <xdr:cNvPr id="540" name="Отвод для наружной канализации 160х45* РТП рыжий" descr="29104"/>
        <xdr:cNvPicPr>
          <a:picLocks noChangeAspect="1"/>
        </xdr:cNvPicPr>
      </xdr:nvPicPr>
      <xdr:blipFill>
        <a:blip xmlns:r="http://schemas.openxmlformats.org/officeDocument/2006/relationships" r:embed="rId5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553</xdr:row>
      <xdr:rowOff>95250</xdr:rowOff>
    </xdr:from>
    <xdr:ext cx="1238250" cy="1238250"/>
    <xdr:pic>
      <xdr:nvPicPr>
        <xdr:cNvPr id="541" name="Отвод для наружной канализации 160х87* РТП рыжий" descr="29105"/>
        <xdr:cNvPicPr>
          <a:picLocks noChangeAspect="1"/>
        </xdr:cNvPicPr>
      </xdr:nvPicPr>
      <xdr:blipFill>
        <a:blip xmlns:r="http://schemas.openxmlformats.org/officeDocument/2006/relationships" r:embed="rId5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554</xdr:row>
      <xdr:rowOff>95250</xdr:rowOff>
    </xdr:from>
    <xdr:ext cx="1238250" cy="1238250"/>
    <xdr:pic>
      <xdr:nvPicPr>
        <xdr:cNvPr id="542" name="Тройник для наружной канализации 160х160х45* РТП рыжий" descr="29106"/>
        <xdr:cNvPicPr>
          <a:picLocks noChangeAspect="1"/>
        </xdr:cNvPicPr>
      </xdr:nvPicPr>
      <xdr:blipFill>
        <a:blip xmlns:r="http://schemas.openxmlformats.org/officeDocument/2006/relationships" r:embed="rId5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555</xdr:row>
      <xdr:rowOff>95250</xdr:rowOff>
    </xdr:from>
    <xdr:ext cx="1238250" cy="1238250"/>
    <xdr:pic>
      <xdr:nvPicPr>
        <xdr:cNvPr id="543" name="Тройник для наружной канализации 160х160х87* РТП рыжий" descr="29107"/>
        <xdr:cNvPicPr>
          <a:picLocks noChangeAspect="1"/>
        </xdr:cNvPicPr>
      </xdr:nvPicPr>
      <xdr:blipFill>
        <a:blip xmlns:r="http://schemas.openxmlformats.org/officeDocument/2006/relationships" r:embed="rId5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556</xdr:row>
      <xdr:rowOff>95250</xdr:rowOff>
    </xdr:from>
    <xdr:ext cx="1238250" cy="1238250"/>
    <xdr:pic>
      <xdr:nvPicPr>
        <xdr:cNvPr id="544" name="Тройник для наружной канализации 160х110х45* РТП рыжий" descr="29108"/>
        <xdr:cNvPicPr>
          <a:picLocks noChangeAspect="1"/>
        </xdr:cNvPicPr>
      </xdr:nvPicPr>
      <xdr:blipFill>
        <a:blip xmlns:r="http://schemas.openxmlformats.org/officeDocument/2006/relationships" r:embed="rId5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557</xdr:row>
      <xdr:rowOff>95250</xdr:rowOff>
    </xdr:from>
    <xdr:ext cx="1238250" cy="1238250"/>
    <xdr:pic>
      <xdr:nvPicPr>
        <xdr:cNvPr id="545" name="Тройник для наружной канализации 160х110х87* РТП рыжий" descr="29109"/>
        <xdr:cNvPicPr>
          <a:picLocks noChangeAspect="1"/>
        </xdr:cNvPicPr>
      </xdr:nvPicPr>
      <xdr:blipFill>
        <a:blip xmlns:r="http://schemas.openxmlformats.org/officeDocument/2006/relationships" r:embed="rId5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558</xdr:row>
      <xdr:rowOff>95250</xdr:rowOff>
    </xdr:from>
    <xdr:ext cx="1238250" cy="1238250"/>
    <xdr:pic>
      <xdr:nvPicPr>
        <xdr:cNvPr id="546" name="Муфта для наружной канализации 160мм РТП рыжая" descr="29110"/>
        <xdr:cNvPicPr>
          <a:picLocks noChangeAspect="1"/>
        </xdr:cNvPicPr>
      </xdr:nvPicPr>
      <xdr:blipFill>
        <a:blip xmlns:r="http://schemas.openxmlformats.org/officeDocument/2006/relationships" r:embed="rId5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559</xdr:row>
      <xdr:rowOff>95250</xdr:rowOff>
    </xdr:from>
    <xdr:ext cx="1238250" cy="1238250"/>
    <xdr:pic>
      <xdr:nvPicPr>
        <xdr:cNvPr id="547" name="Ревизия для наружной канализации 160мм РТП рыжая" descr="29111"/>
        <xdr:cNvPicPr>
          <a:picLocks noChangeAspect="1"/>
        </xdr:cNvPicPr>
      </xdr:nvPicPr>
      <xdr:blipFill>
        <a:blip xmlns:r="http://schemas.openxmlformats.org/officeDocument/2006/relationships" r:embed="rId5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560</xdr:row>
      <xdr:rowOff>95250</xdr:rowOff>
    </xdr:from>
    <xdr:ext cx="1238250" cy="1238250"/>
    <xdr:pic>
      <xdr:nvPicPr>
        <xdr:cNvPr id="548" name="Заглушка для наружной канализации 160мм РТП рыжая" descr="29112"/>
        <xdr:cNvPicPr>
          <a:picLocks noChangeAspect="1"/>
        </xdr:cNvPicPr>
      </xdr:nvPicPr>
      <xdr:blipFill>
        <a:blip xmlns:r="http://schemas.openxmlformats.org/officeDocument/2006/relationships" r:embed="rId5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561</xdr:row>
      <xdr:rowOff>95250</xdr:rowOff>
    </xdr:from>
    <xdr:ext cx="1238250" cy="1238250"/>
    <xdr:pic>
      <xdr:nvPicPr>
        <xdr:cNvPr id="549" name="Переход редукция 160х110мм для наружной канализации РТП рыжий" descr="29113"/>
        <xdr:cNvPicPr>
          <a:picLocks noChangeAspect="1"/>
        </xdr:cNvPicPr>
      </xdr:nvPicPr>
      <xdr:blipFill>
        <a:blip xmlns:r="http://schemas.openxmlformats.org/officeDocument/2006/relationships" r:embed="rId5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562</xdr:row>
      <xdr:rowOff>95250</xdr:rowOff>
    </xdr:from>
    <xdr:ext cx="1238250" cy="1238250"/>
    <xdr:pic>
      <xdr:nvPicPr>
        <xdr:cNvPr id="550" name="Тройник переходной PPR 90х32х90мм РТП белый" descr="29114"/>
        <xdr:cNvPicPr>
          <a:picLocks noChangeAspect="1"/>
        </xdr:cNvPicPr>
      </xdr:nvPicPr>
      <xdr:blipFill>
        <a:blip xmlns:r="http://schemas.openxmlformats.org/officeDocument/2006/relationships" r:embed="rId5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563</xdr:row>
      <xdr:rowOff>95250</xdr:rowOff>
    </xdr:from>
    <xdr:ext cx="1238250" cy="1238250"/>
    <xdr:pic>
      <xdr:nvPicPr>
        <xdr:cNvPr id="551" name="Муфта ПНД переходная 20х1/2&quot; с внутренней резьбой" descr="29221"/>
        <xdr:cNvPicPr>
          <a:picLocks noChangeAspect="1"/>
        </xdr:cNvPicPr>
      </xdr:nvPicPr>
      <xdr:blipFill>
        <a:blip xmlns:r="http://schemas.openxmlformats.org/officeDocument/2006/relationships" r:embed="rId5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564</xdr:row>
      <xdr:rowOff>95250</xdr:rowOff>
    </xdr:from>
    <xdr:ext cx="1238250" cy="1238250"/>
    <xdr:pic>
      <xdr:nvPicPr>
        <xdr:cNvPr id="552" name="Муфта ПНД переходная 20х3/4&quot; с внутренней резьбой" descr="29222"/>
        <xdr:cNvPicPr>
          <a:picLocks noChangeAspect="1"/>
        </xdr:cNvPicPr>
      </xdr:nvPicPr>
      <xdr:blipFill>
        <a:blip xmlns:r="http://schemas.openxmlformats.org/officeDocument/2006/relationships" r:embed="rId5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565</xdr:row>
      <xdr:rowOff>95250</xdr:rowOff>
    </xdr:from>
    <xdr:ext cx="1238250" cy="1238250"/>
    <xdr:pic>
      <xdr:nvPicPr>
        <xdr:cNvPr id="553" name="Муфта ПНД переходная 20х1/2&quot; с наружной резьбой" descr="29223"/>
        <xdr:cNvPicPr>
          <a:picLocks noChangeAspect="1"/>
        </xdr:cNvPicPr>
      </xdr:nvPicPr>
      <xdr:blipFill>
        <a:blip xmlns:r="http://schemas.openxmlformats.org/officeDocument/2006/relationships" r:embed="rId5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566</xdr:row>
      <xdr:rowOff>95250</xdr:rowOff>
    </xdr:from>
    <xdr:ext cx="1238250" cy="1238250"/>
    <xdr:pic>
      <xdr:nvPicPr>
        <xdr:cNvPr id="554" name="Муфта ПНД переходная 20х3/4&quot; с наружной резьбой" descr="29224"/>
        <xdr:cNvPicPr>
          <a:picLocks noChangeAspect="1"/>
        </xdr:cNvPicPr>
      </xdr:nvPicPr>
      <xdr:blipFill>
        <a:blip xmlns:r="http://schemas.openxmlformats.org/officeDocument/2006/relationships" r:embed="rId5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567</xdr:row>
      <xdr:rowOff>95250</xdr:rowOff>
    </xdr:from>
    <xdr:ext cx="1238250" cy="1238250"/>
    <xdr:pic>
      <xdr:nvPicPr>
        <xdr:cNvPr id="555" name="Муфта ПНД соединительная 20х20" descr="29225"/>
        <xdr:cNvPicPr>
          <a:picLocks noChangeAspect="1"/>
        </xdr:cNvPicPr>
      </xdr:nvPicPr>
      <xdr:blipFill>
        <a:blip xmlns:r="http://schemas.openxmlformats.org/officeDocument/2006/relationships" r:embed="rId5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568</xdr:row>
      <xdr:rowOff>95250</xdr:rowOff>
    </xdr:from>
    <xdr:ext cx="1238250" cy="1238250"/>
    <xdr:pic>
      <xdr:nvPicPr>
        <xdr:cNvPr id="556" name="Муфта ПНД соединительная 20х25" descr="29226"/>
        <xdr:cNvPicPr>
          <a:picLocks noChangeAspect="1"/>
        </xdr:cNvPicPr>
      </xdr:nvPicPr>
      <xdr:blipFill>
        <a:blip xmlns:r="http://schemas.openxmlformats.org/officeDocument/2006/relationships" r:embed="rId5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569</xdr:row>
      <xdr:rowOff>95250</xdr:rowOff>
    </xdr:from>
    <xdr:ext cx="1238250" cy="1238250"/>
    <xdr:pic>
      <xdr:nvPicPr>
        <xdr:cNvPr id="557" name="Отвод ПНД 20" descr="29227"/>
        <xdr:cNvPicPr>
          <a:picLocks noChangeAspect="1"/>
        </xdr:cNvPicPr>
      </xdr:nvPicPr>
      <xdr:blipFill>
        <a:blip xmlns:r="http://schemas.openxmlformats.org/officeDocument/2006/relationships" r:embed="rId5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570</xdr:row>
      <xdr:rowOff>95250</xdr:rowOff>
    </xdr:from>
    <xdr:ext cx="1238250" cy="1238250"/>
    <xdr:pic>
      <xdr:nvPicPr>
        <xdr:cNvPr id="558" name="Отвод ПНД 20х25" descr="29228"/>
        <xdr:cNvPicPr>
          <a:picLocks noChangeAspect="1"/>
        </xdr:cNvPicPr>
      </xdr:nvPicPr>
      <xdr:blipFill>
        <a:blip xmlns:r="http://schemas.openxmlformats.org/officeDocument/2006/relationships" r:embed="rId5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571</xdr:row>
      <xdr:rowOff>95250</xdr:rowOff>
    </xdr:from>
    <xdr:ext cx="1238250" cy="1238250"/>
    <xdr:pic>
      <xdr:nvPicPr>
        <xdr:cNvPr id="559" name="Отвод ПНД 20х1/2&quot; с внутренней резьбой" descr="29229"/>
        <xdr:cNvPicPr>
          <a:picLocks noChangeAspect="1"/>
        </xdr:cNvPicPr>
      </xdr:nvPicPr>
      <xdr:blipFill>
        <a:blip xmlns:r="http://schemas.openxmlformats.org/officeDocument/2006/relationships" r:embed="rId5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572</xdr:row>
      <xdr:rowOff>95250</xdr:rowOff>
    </xdr:from>
    <xdr:ext cx="1238250" cy="1238250"/>
    <xdr:pic>
      <xdr:nvPicPr>
        <xdr:cNvPr id="560" name="Отвод ПНД 20х3/4&quot; с внутренней резьбой" descr="29230"/>
        <xdr:cNvPicPr>
          <a:picLocks noChangeAspect="1"/>
        </xdr:cNvPicPr>
      </xdr:nvPicPr>
      <xdr:blipFill>
        <a:blip xmlns:r="http://schemas.openxmlformats.org/officeDocument/2006/relationships" r:embed="rId5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573</xdr:row>
      <xdr:rowOff>95250</xdr:rowOff>
    </xdr:from>
    <xdr:ext cx="1238250" cy="1238250"/>
    <xdr:pic>
      <xdr:nvPicPr>
        <xdr:cNvPr id="561" name="Отвод ПНД 20х1/2&quot; с наружной резьбой" descr="29231"/>
        <xdr:cNvPicPr>
          <a:picLocks noChangeAspect="1"/>
        </xdr:cNvPicPr>
      </xdr:nvPicPr>
      <xdr:blipFill>
        <a:blip xmlns:r="http://schemas.openxmlformats.org/officeDocument/2006/relationships" r:embed="rId5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574</xdr:row>
      <xdr:rowOff>95250</xdr:rowOff>
    </xdr:from>
    <xdr:ext cx="1238250" cy="1238250"/>
    <xdr:pic>
      <xdr:nvPicPr>
        <xdr:cNvPr id="562" name="Отвод ПНД 20х3/4&quot; с наружной резьбой" descr="29232"/>
        <xdr:cNvPicPr>
          <a:picLocks noChangeAspect="1"/>
        </xdr:cNvPicPr>
      </xdr:nvPicPr>
      <xdr:blipFill>
        <a:blip xmlns:r="http://schemas.openxmlformats.org/officeDocument/2006/relationships" r:embed="rId5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575</xdr:row>
      <xdr:rowOff>95250</xdr:rowOff>
    </xdr:from>
    <xdr:ext cx="1238250" cy="1238250"/>
    <xdr:pic>
      <xdr:nvPicPr>
        <xdr:cNvPr id="563" name="Тройник ПНД 20" descr="29233"/>
        <xdr:cNvPicPr>
          <a:picLocks noChangeAspect="1"/>
        </xdr:cNvPicPr>
      </xdr:nvPicPr>
      <xdr:blipFill>
        <a:blip xmlns:r="http://schemas.openxmlformats.org/officeDocument/2006/relationships" r:embed="rId5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576</xdr:row>
      <xdr:rowOff>95250</xdr:rowOff>
    </xdr:from>
    <xdr:ext cx="1238250" cy="1238250"/>
    <xdr:pic>
      <xdr:nvPicPr>
        <xdr:cNvPr id="564" name="Тройник переходной ПНД 20х1/2&quot;х20 с внутренней резьбой" descr="29234"/>
        <xdr:cNvPicPr>
          <a:picLocks noChangeAspect="1"/>
        </xdr:cNvPicPr>
      </xdr:nvPicPr>
      <xdr:blipFill>
        <a:blip xmlns:r="http://schemas.openxmlformats.org/officeDocument/2006/relationships" r:embed="rId5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577</xdr:row>
      <xdr:rowOff>95250</xdr:rowOff>
    </xdr:from>
    <xdr:ext cx="1238250" cy="1238250"/>
    <xdr:pic>
      <xdr:nvPicPr>
        <xdr:cNvPr id="565" name="Тройник переходной ПНД 20х3/4&quot;х20 с внутренней резьбой" descr="29235"/>
        <xdr:cNvPicPr>
          <a:picLocks noChangeAspect="1"/>
        </xdr:cNvPicPr>
      </xdr:nvPicPr>
      <xdr:blipFill>
        <a:blip xmlns:r="http://schemas.openxmlformats.org/officeDocument/2006/relationships" r:embed="rId5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578</xdr:row>
      <xdr:rowOff>95250</xdr:rowOff>
    </xdr:from>
    <xdr:ext cx="1238250" cy="1238250"/>
    <xdr:pic>
      <xdr:nvPicPr>
        <xdr:cNvPr id="566" name="Тройник переходной ПНД 20х1/2&quot;х20 с наружной резьбой" descr="29236"/>
        <xdr:cNvPicPr>
          <a:picLocks noChangeAspect="1"/>
        </xdr:cNvPicPr>
      </xdr:nvPicPr>
      <xdr:blipFill>
        <a:blip xmlns:r="http://schemas.openxmlformats.org/officeDocument/2006/relationships" r:embed="rId5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579</xdr:row>
      <xdr:rowOff>95250</xdr:rowOff>
    </xdr:from>
    <xdr:ext cx="1238250" cy="1238250"/>
    <xdr:pic>
      <xdr:nvPicPr>
        <xdr:cNvPr id="567" name="Тройник переходной ПНД 20х3/4&quot;х20 с наружной резьбой" descr="29237"/>
        <xdr:cNvPicPr>
          <a:picLocks noChangeAspect="1"/>
        </xdr:cNvPicPr>
      </xdr:nvPicPr>
      <xdr:blipFill>
        <a:blip xmlns:r="http://schemas.openxmlformats.org/officeDocument/2006/relationships" r:embed="rId5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580</xdr:row>
      <xdr:rowOff>95250</xdr:rowOff>
    </xdr:from>
    <xdr:ext cx="1238250" cy="1238250"/>
    <xdr:pic>
      <xdr:nvPicPr>
        <xdr:cNvPr id="568" name="Заглушка ПНД 20" descr="29238"/>
        <xdr:cNvPicPr>
          <a:picLocks noChangeAspect="1"/>
        </xdr:cNvPicPr>
      </xdr:nvPicPr>
      <xdr:blipFill>
        <a:blip xmlns:r="http://schemas.openxmlformats.org/officeDocument/2006/relationships" r:embed="rId5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581</xdr:row>
      <xdr:rowOff>95250</xdr:rowOff>
    </xdr:from>
    <xdr:ext cx="1238250" cy="1238250"/>
    <xdr:pic>
      <xdr:nvPicPr>
        <xdr:cNvPr id="569" name="Муфта переходная PPR 90х63мм РТП внутренняя/наружная белая" descr="29243"/>
        <xdr:cNvPicPr>
          <a:picLocks noChangeAspect="1"/>
        </xdr:cNvPicPr>
      </xdr:nvPicPr>
      <xdr:blipFill>
        <a:blip xmlns:r="http://schemas.openxmlformats.org/officeDocument/2006/relationships" r:embed="rId5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582</xdr:row>
      <xdr:rowOff>95250</xdr:rowOff>
    </xdr:from>
    <xdr:ext cx="1238250" cy="1238250"/>
    <xdr:pic>
      <xdr:nvPicPr>
        <xdr:cNvPr id="570" name="Кран шаровый ПНД 20" descr="29244"/>
        <xdr:cNvPicPr>
          <a:picLocks noChangeAspect="1"/>
        </xdr:cNvPicPr>
      </xdr:nvPicPr>
      <xdr:blipFill>
        <a:blip xmlns:r="http://schemas.openxmlformats.org/officeDocument/2006/relationships" r:embed="rId5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583</xdr:row>
      <xdr:rowOff>95250</xdr:rowOff>
    </xdr:from>
    <xdr:ext cx="1238250" cy="1238250"/>
    <xdr:pic>
      <xdr:nvPicPr>
        <xdr:cNvPr id="571" name="Уплотнительное кольцо для ПНД фитингов Ду-20" descr="29245"/>
        <xdr:cNvPicPr>
          <a:picLocks noChangeAspect="1"/>
        </xdr:cNvPicPr>
      </xdr:nvPicPr>
      <xdr:blipFill>
        <a:blip xmlns:r="http://schemas.openxmlformats.org/officeDocument/2006/relationships" r:embed="rId5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584</xdr:row>
      <xdr:rowOff>95250</xdr:rowOff>
    </xdr:from>
    <xdr:ext cx="1238250" cy="1238250"/>
    <xdr:pic>
      <xdr:nvPicPr>
        <xdr:cNvPr id="572" name="Кран водоразборный Ду-15 пластиковый" descr="29343"/>
        <xdr:cNvPicPr>
          <a:picLocks noChangeAspect="1"/>
        </xdr:cNvPicPr>
      </xdr:nvPicPr>
      <xdr:blipFill>
        <a:blip xmlns:r="http://schemas.openxmlformats.org/officeDocument/2006/relationships" r:embed="rId5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585</xdr:row>
      <xdr:rowOff>95250</xdr:rowOff>
    </xdr:from>
    <xdr:ext cx="1238250" cy="1238250"/>
    <xdr:pic>
      <xdr:nvPicPr>
        <xdr:cNvPr id="573" name="Прокладка Ду-20 для американки PPR" descr="29426"/>
        <xdr:cNvPicPr>
          <a:picLocks noChangeAspect="1"/>
        </xdr:cNvPicPr>
      </xdr:nvPicPr>
      <xdr:blipFill>
        <a:blip xmlns:r="http://schemas.openxmlformats.org/officeDocument/2006/relationships" r:embed="rId5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586</xdr:row>
      <xdr:rowOff>95250</xdr:rowOff>
    </xdr:from>
    <xdr:ext cx="1238250" cy="1238250"/>
    <xdr:pic>
      <xdr:nvPicPr>
        <xdr:cNvPr id="574" name="Прокладка Ду-25 для американки РPR" descr="29427"/>
        <xdr:cNvPicPr>
          <a:picLocks noChangeAspect="1"/>
        </xdr:cNvPicPr>
      </xdr:nvPicPr>
      <xdr:blipFill>
        <a:blip xmlns:r="http://schemas.openxmlformats.org/officeDocument/2006/relationships" r:embed="rId5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587</xdr:row>
      <xdr:rowOff>95250</xdr:rowOff>
    </xdr:from>
    <xdr:ext cx="1238250" cy="1238250"/>
    <xdr:pic>
      <xdr:nvPicPr>
        <xdr:cNvPr id="575" name="Прокладка Ду-32 для американки PPR" descr="29428"/>
        <xdr:cNvPicPr>
          <a:picLocks noChangeAspect="1"/>
        </xdr:cNvPicPr>
      </xdr:nvPicPr>
      <xdr:blipFill>
        <a:blip xmlns:r="http://schemas.openxmlformats.org/officeDocument/2006/relationships" r:embed="rId5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588</xdr:row>
      <xdr:rowOff>95250</xdr:rowOff>
    </xdr:from>
    <xdr:ext cx="1238250" cy="1238250"/>
    <xdr:pic>
      <xdr:nvPicPr>
        <xdr:cNvPr id="576" name="Тройник PPR 90мм РТП белый" descr="29604"/>
        <xdr:cNvPicPr>
          <a:picLocks noChangeAspect="1"/>
        </xdr:cNvPicPr>
      </xdr:nvPicPr>
      <xdr:blipFill>
        <a:blip xmlns:r="http://schemas.openxmlformats.org/officeDocument/2006/relationships" r:embed="rId5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589</xdr:row>
      <xdr:rowOff>95250</xdr:rowOff>
    </xdr:from>
    <xdr:ext cx="1238250" cy="1238250"/>
    <xdr:pic>
      <xdr:nvPicPr>
        <xdr:cNvPr id="577" name="Насадка на сварочный аппарат WS-20 Valfex" descr="29728"/>
        <xdr:cNvPicPr>
          <a:picLocks noChangeAspect="1"/>
        </xdr:cNvPicPr>
      </xdr:nvPicPr>
      <xdr:blipFill>
        <a:blip xmlns:r="http://schemas.openxmlformats.org/officeDocument/2006/relationships" r:embed="rId5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590</xdr:row>
      <xdr:rowOff>95250</xdr:rowOff>
    </xdr:from>
    <xdr:ext cx="1238250" cy="1238250"/>
    <xdr:pic>
      <xdr:nvPicPr>
        <xdr:cNvPr id="578" name="Насадка на сварочный аппарат WS-25 Valfex" descr="29729"/>
        <xdr:cNvPicPr>
          <a:picLocks noChangeAspect="1"/>
        </xdr:cNvPicPr>
      </xdr:nvPicPr>
      <xdr:blipFill>
        <a:blip xmlns:r="http://schemas.openxmlformats.org/officeDocument/2006/relationships" r:embed="rId5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591</xdr:row>
      <xdr:rowOff>95250</xdr:rowOff>
    </xdr:from>
    <xdr:ext cx="1238250" cy="1238250"/>
    <xdr:pic>
      <xdr:nvPicPr>
        <xdr:cNvPr id="579" name="Ножницы для резки  ULTIMA 16-42" descr="29802"/>
        <xdr:cNvPicPr>
          <a:picLocks noChangeAspect="1"/>
        </xdr:cNvPicPr>
      </xdr:nvPicPr>
      <xdr:blipFill>
        <a:blip xmlns:r="http://schemas.openxmlformats.org/officeDocument/2006/relationships" r:embed="rId5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592</xdr:row>
      <xdr:rowOff>95250</xdr:rowOff>
    </xdr:from>
    <xdr:ext cx="1238250" cy="1238250"/>
    <xdr:pic>
      <xdr:nvPicPr>
        <xdr:cNvPr id="580" name="Тройник переходной PPR 90х40х90мм РТП белый" descr="30032"/>
        <xdr:cNvPicPr>
          <a:picLocks noChangeAspect="1"/>
        </xdr:cNvPicPr>
      </xdr:nvPicPr>
      <xdr:blipFill>
        <a:blip xmlns:r="http://schemas.openxmlformats.org/officeDocument/2006/relationships" r:embed="rId5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593</xdr:row>
      <xdr:rowOff>95250</xdr:rowOff>
    </xdr:from>
    <xdr:ext cx="1238250" cy="1238250"/>
    <xdr:pic>
      <xdr:nvPicPr>
        <xdr:cNvPr id="581" name="Насадка на сварочный аппарат WS-32 Valfex" descr="30204"/>
        <xdr:cNvPicPr>
          <a:picLocks noChangeAspect="1"/>
        </xdr:cNvPicPr>
      </xdr:nvPicPr>
      <xdr:blipFill>
        <a:blip xmlns:r="http://schemas.openxmlformats.org/officeDocument/2006/relationships" r:embed="rId5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594</xdr:row>
      <xdr:rowOff>95250</xdr:rowOff>
    </xdr:from>
    <xdr:ext cx="1238250" cy="1238250"/>
    <xdr:pic>
      <xdr:nvPicPr>
        <xdr:cNvPr id="582" name="Опора для труб с защелкой PPR 20мм РТП белая" descr="30413"/>
        <xdr:cNvPicPr>
          <a:picLocks noChangeAspect="1"/>
        </xdr:cNvPicPr>
      </xdr:nvPicPr>
      <xdr:blipFill>
        <a:blip xmlns:r="http://schemas.openxmlformats.org/officeDocument/2006/relationships" r:embed="rId5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595</xdr:row>
      <xdr:rowOff>95250</xdr:rowOff>
    </xdr:from>
    <xdr:ext cx="1238250" cy="1238250"/>
    <xdr:pic>
      <xdr:nvPicPr>
        <xdr:cNvPr id="583" name="Опора для труб с защелкой PPR 25мм РТП белая" descr="30414"/>
        <xdr:cNvPicPr>
          <a:picLocks noChangeAspect="1"/>
        </xdr:cNvPicPr>
      </xdr:nvPicPr>
      <xdr:blipFill>
        <a:blip xmlns:r="http://schemas.openxmlformats.org/officeDocument/2006/relationships" r:embed="rId5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596</xdr:row>
      <xdr:rowOff>95250</xdr:rowOff>
    </xdr:from>
    <xdr:ext cx="1238250" cy="1238250"/>
    <xdr:pic>
      <xdr:nvPicPr>
        <xdr:cNvPr id="584" name="Опора для труб с защелкой PPR 32мм РТП белая" descr="30415"/>
        <xdr:cNvPicPr>
          <a:picLocks noChangeAspect="1"/>
        </xdr:cNvPicPr>
      </xdr:nvPicPr>
      <xdr:blipFill>
        <a:blip xmlns:r="http://schemas.openxmlformats.org/officeDocument/2006/relationships" r:embed="rId5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597</xdr:row>
      <xdr:rowOff>95250</xdr:rowOff>
    </xdr:from>
    <xdr:ext cx="1238250" cy="1238250"/>
    <xdr:pic>
      <xdr:nvPicPr>
        <xdr:cNvPr id="585" name="Опора для труб с защелкой PPR 40мм РТП белая" descr="30416"/>
        <xdr:cNvPicPr>
          <a:picLocks noChangeAspect="1"/>
        </xdr:cNvPicPr>
      </xdr:nvPicPr>
      <xdr:blipFill>
        <a:blip xmlns:r="http://schemas.openxmlformats.org/officeDocument/2006/relationships" r:embed="rId5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598</xdr:row>
      <xdr:rowOff>95250</xdr:rowOff>
    </xdr:from>
    <xdr:ext cx="1238250" cy="1238250"/>
    <xdr:pic>
      <xdr:nvPicPr>
        <xdr:cNvPr id="586" name="Кран шаровый пластиковый 1 1/4&quot; гайка/гайка белый" descr="31368"/>
        <xdr:cNvPicPr>
          <a:picLocks noChangeAspect="1"/>
        </xdr:cNvPicPr>
      </xdr:nvPicPr>
      <xdr:blipFill>
        <a:blip xmlns:r="http://schemas.openxmlformats.org/officeDocument/2006/relationships" r:embed="rId5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599</xdr:row>
      <xdr:rowOff>95250</xdr:rowOff>
    </xdr:from>
    <xdr:ext cx="1238250" cy="1238250"/>
    <xdr:pic>
      <xdr:nvPicPr>
        <xdr:cNvPr id="587" name="Кран шаровый пластиковый 1 1/4&quot; гайка/штуцер серый" descr="31534"/>
        <xdr:cNvPicPr>
          <a:picLocks noChangeAspect="1"/>
        </xdr:cNvPicPr>
      </xdr:nvPicPr>
      <xdr:blipFill>
        <a:blip xmlns:r="http://schemas.openxmlformats.org/officeDocument/2006/relationships" r:embed="rId5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600</xdr:row>
      <xdr:rowOff>95250</xdr:rowOff>
    </xdr:from>
    <xdr:ext cx="1238250" cy="1238250"/>
    <xdr:pic>
      <xdr:nvPicPr>
        <xdr:cNvPr id="588" name="Труба питьевая полиэтиленовая ПНД 20х2.0мм 200м NeoPlast" descr="31644"/>
        <xdr:cNvPicPr>
          <a:picLocks noChangeAspect="1"/>
        </xdr:cNvPicPr>
      </xdr:nvPicPr>
      <xdr:blipFill>
        <a:blip xmlns:r="http://schemas.openxmlformats.org/officeDocument/2006/relationships" r:embed="rId5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601</xdr:row>
      <xdr:rowOff>95250</xdr:rowOff>
    </xdr:from>
    <xdr:ext cx="1238250" cy="1238250"/>
    <xdr:pic>
      <xdr:nvPicPr>
        <xdr:cNvPr id="589" name="Манжета переходная 40х25мм резиновая белая 3х-лепестковая" descr="31760"/>
        <xdr:cNvPicPr>
          <a:picLocks noChangeAspect="1"/>
        </xdr:cNvPicPr>
      </xdr:nvPicPr>
      <xdr:blipFill>
        <a:blip xmlns:r="http://schemas.openxmlformats.org/officeDocument/2006/relationships" r:embed="rId5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602</xdr:row>
      <xdr:rowOff>95250</xdr:rowOff>
    </xdr:from>
    <xdr:ext cx="1238250" cy="1238250"/>
    <xdr:pic>
      <xdr:nvPicPr>
        <xdr:cNvPr id="590" name="Манжета переходная 50х32мм резиновая белая 3х-лепестковая" descr="31761"/>
        <xdr:cNvPicPr>
          <a:picLocks noChangeAspect="1"/>
        </xdr:cNvPicPr>
      </xdr:nvPicPr>
      <xdr:blipFill>
        <a:blip xmlns:r="http://schemas.openxmlformats.org/officeDocument/2006/relationships" r:embed="rId5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603</xdr:row>
      <xdr:rowOff>95250</xdr:rowOff>
    </xdr:from>
    <xdr:ext cx="1238250" cy="1238250"/>
    <xdr:pic>
      <xdr:nvPicPr>
        <xdr:cNvPr id="591" name="Манжета переходная 73х40мм резиновая белая 3х-лепестковая" descr="31762"/>
        <xdr:cNvPicPr>
          <a:picLocks noChangeAspect="1"/>
        </xdr:cNvPicPr>
      </xdr:nvPicPr>
      <xdr:blipFill>
        <a:blip xmlns:r="http://schemas.openxmlformats.org/officeDocument/2006/relationships" r:embed="rId5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604</xdr:row>
      <xdr:rowOff>95250</xdr:rowOff>
    </xdr:from>
    <xdr:ext cx="1238250" cy="1238250"/>
    <xdr:pic>
      <xdr:nvPicPr>
        <xdr:cNvPr id="592" name="Манжета переходная 73х50мм резиновая белая 3х-лепестковая" descr="31763"/>
        <xdr:cNvPicPr>
          <a:picLocks noChangeAspect="1"/>
        </xdr:cNvPicPr>
      </xdr:nvPicPr>
      <xdr:blipFill>
        <a:blip xmlns:r="http://schemas.openxmlformats.org/officeDocument/2006/relationships" r:embed="rId5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605</xdr:row>
      <xdr:rowOff>95250</xdr:rowOff>
    </xdr:from>
    <xdr:ext cx="1238250" cy="1238250"/>
    <xdr:pic>
      <xdr:nvPicPr>
        <xdr:cNvPr id="593" name="Манжета переходная 123х110мм резиновая белая трехлепестковая" descr="31764"/>
        <xdr:cNvPicPr>
          <a:picLocks noChangeAspect="1"/>
        </xdr:cNvPicPr>
      </xdr:nvPicPr>
      <xdr:blipFill>
        <a:blip xmlns:r="http://schemas.openxmlformats.org/officeDocument/2006/relationships" r:embed="rId5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606</xdr:row>
      <xdr:rowOff>95250</xdr:rowOff>
    </xdr:from>
    <xdr:ext cx="1238250" cy="1238250"/>
    <xdr:pic>
      <xdr:nvPicPr>
        <xdr:cNvPr id="594" name="Манжета конусная 60х80мм резиновая белая" descr="31765"/>
        <xdr:cNvPicPr>
          <a:picLocks noChangeAspect="1"/>
        </xdr:cNvPicPr>
      </xdr:nvPicPr>
      <xdr:blipFill>
        <a:blip xmlns:r="http://schemas.openxmlformats.org/officeDocument/2006/relationships" r:embed="rId5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607</xdr:row>
      <xdr:rowOff>95250</xdr:rowOff>
    </xdr:from>
    <xdr:ext cx="1238250" cy="1238250"/>
    <xdr:pic>
      <xdr:nvPicPr>
        <xdr:cNvPr id="595" name="Шпилька сантехническая М8х160мм" descr="32171"/>
        <xdr:cNvPicPr>
          <a:picLocks noChangeAspect="1"/>
        </xdr:cNvPicPr>
      </xdr:nvPicPr>
      <xdr:blipFill>
        <a:blip xmlns:r="http://schemas.openxmlformats.org/officeDocument/2006/relationships" r:embed="rId5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608</xdr:row>
      <xdr:rowOff>95250</xdr:rowOff>
    </xdr:from>
    <xdr:ext cx="1238250" cy="1238250"/>
    <xdr:pic>
      <xdr:nvPicPr>
        <xdr:cNvPr id="596" name="Шпилька сантехническая М10х120мм" descr="32172"/>
        <xdr:cNvPicPr>
          <a:picLocks noChangeAspect="1"/>
        </xdr:cNvPicPr>
      </xdr:nvPicPr>
      <xdr:blipFill>
        <a:blip xmlns:r="http://schemas.openxmlformats.org/officeDocument/2006/relationships" r:embed="rId5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609</xdr:row>
      <xdr:rowOff>95250</xdr:rowOff>
    </xdr:from>
    <xdr:ext cx="1238250" cy="1238250"/>
    <xdr:pic>
      <xdr:nvPicPr>
        <xdr:cNvPr id="597" name="Шпилька сантехническая М10х160мм" descr="32173"/>
        <xdr:cNvPicPr>
          <a:picLocks noChangeAspect="1"/>
        </xdr:cNvPicPr>
      </xdr:nvPicPr>
      <xdr:blipFill>
        <a:blip xmlns:r="http://schemas.openxmlformats.org/officeDocument/2006/relationships" r:embed="rId5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610</xdr:row>
      <xdr:rowOff>95250</xdr:rowOff>
    </xdr:from>
    <xdr:ext cx="1238250" cy="1238250"/>
    <xdr:pic>
      <xdr:nvPicPr>
        <xdr:cNvPr id="598" name="Шпилька сантехническая М8х120мм" descr="32174"/>
        <xdr:cNvPicPr>
          <a:picLocks noChangeAspect="1"/>
        </xdr:cNvPicPr>
      </xdr:nvPicPr>
      <xdr:blipFill>
        <a:blip xmlns:r="http://schemas.openxmlformats.org/officeDocument/2006/relationships" r:embed="rId5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611</xdr:row>
      <xdr:rowOff>95250</xdr:rowOff>
    </xdr:from>
    <xdr:ext cx="1238250" cy="1238250"/>
    <xdr:pic>
      <xdr:nvPicPr>
        <xdr:cNvPr id="599" name="Муфта комбинированная PPR 25х1&quot; РТП наружная резьба белая" descr="32807"/>
        <xdr:cNvPicPr>
          <a:picLocks noChangeAspect="1"/>
        </xdr:cNvPicPr>
      </xdr:nvPicPr>
      <xdr:blipFill>
        <a:blip xmlns:r="http://schemas.openxmlformats.org/officeDocument/2006/relationships" r:embed="rId5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612</xdr:row>
      <xdr:rowOff>95250</xdr:rowOff>
    </xdr:from>
    <xdr:ext cx="1238250" cy="1238250"/>
    <xdr:pic>
      <xdr:nvPicPr>
        <xdr:cNvPr id="600" name="Комплект для смесителя PPR 25х1/2&quot; РТП внутренняя резьба белый" descr="32808"/>
        <xdr:cNvPicPr>
          <a:picLocks noChangeAspect="1"/>
        </xdr:cNvPicPr>
      </xdr:nvPicPr>
      <xdr:blipFill>
        <a:blip xmlns:r="http://schemas.openxmlformats.org/officeDocument/2006/relationships" r:embed="rId6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613</xdr:row>
      <xdr:rowOff>95250</xdr:rowOff>
    </xdr:from>
    <xdr:ext cx="1238250" cy="1238250"/>
    <xdr:pic>
      <xdr:nvPicPr>
        <xdr:cNvPr id="601" name="Угол комбинированный 20х1/2&quot; внутренняя резьба под гипсокартон" descr="32809"/>
        <xdr:cNvPicPr>
          <a:picLocks noChangeAspect="1"/>
        </xdr:cNvPicPr>
      </xdr:nvPicPr>
      <xdr:blipFill>
        <a:blip xmlns:r="http://schemas.openxmlformats.org/officeDocument/2006/relationships" r:embed="rId6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614</xdr:row>
      <xdr:rowOff>95250</xdr:rowOff>
    </xdr:from>
    <xdr:ext cx="1238250" cy="1238250"/>
    <xdr:pic>
      <xdr:nvPicPr>
        <xdr:cNvPr id="602" name="Заглушка PPR 3/4&quot; наружная резьба РТП белая" descr="32810"/>
        <xdr:cNvPicPr>
          <a:picLocks noChangeAspect="1"/>
        </xdr:cNvPicPr>
      </xdr:nvPicPr>
      <xdr:blipFill>
        <a:blip xmlns:r="http://schemas.openxmlformats.org/officeDocument/2006/relationships" r:embed="rId6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615</xdr:row>
      <xdr:rowOff>95250</xdr:rowOff>
    </xdr:from>
    <xdr:ext cx="1238250" cy="1238250"/>
    <xdr:pic>
      <xdr:nvPicPr>
        <xdr:cNvPr id="603" name="Отвод 40х30* для внутренней канализации РТП серый" descr="32812"/>
        <xdr:cNvPicPr>
          <a:picLocks noChangeAspect="1"/>
        </xdr:cNvPicPr>
      </xdr:nvPicPr>
      <xdr:blipFill>
        <a:blip xmlns:r="http://schemas.openxmlformats.org/officeDocument/2006/relationships" r:embed="rId6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616</xdr:row>
      <xdr:rowOff>95250</xdr:rowOff>
    </xdr:from>
    <xdr:ext cx="1238250" cy="1238250"/>
    <xdr:pic>
      <xdr:nvPicPr>
        <xdr:cNvPr id="604" name="Отвод 50х15* для внутренней канализации РТП серый" descr="32813"/>
        <xdr:cNvPicPr>
          <a:picLocks noChangeAspect="1"/>
        </xdr:cNvPicPr>
      </xdr:nvPicPr>
      <xdr:blipFill>
        <a:blip xmlns:r="http://schemas.openxmlformats.org/officeDocument/2006/relationships" r:embed="rId6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617</xdr:row>
      <xdr:rowOff>95250</xdr:rowOff>
    </xdr:from>
    <xdr:ext cx="1238250" cy="1238250"/>
    <xdr:pic>
      <xdr:nvPicPr>
        <xdr:cNvPr id="605" name="Отвод 110х15* для внутренней канализации РТП серый" descr="32814"/>
        <xdr:cNvPicPr>
          <a:picLocks noChangeAspect="1"/>
        </xdr:cNvPicPr>
      </xdr:nvPicPr>
      <xdr:blipFill>
        <a:blip xmlns:r="http://schemas.openxmlformats.org/officeDocument/2006/relationships" r:embed="rId6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618</xdr:row>
      <xdr:rowOff>95250</xdr:rowOff>
    </xdr:from>
    <xdr:ext cx="1238250" cy="1238250"/>
    <xdr:pic>
      <xdr:nvPicPr>
        <xdr:cNvPr id="606" name="Отвод 110 универсальный" descr="32815"/>
        <xdr:cNvPicPr>
          <a:picLocks noChangeAspect="1"/>
        </xdr:cNvPicPr>
      </xdr:nvPicPr>
      <xdr:blipFill>
        <a:blip xmlns:r="http://schemas.openxmlformats.org/officeDocument/2006/relationships" r:embed="rId6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619</xdr:row>
      <xdr:rowOff>95250</xdr:rowOff>
    </xdr:from>
    <xdr:ext cx="1238250" cy="1238250"/>
    <xdr:pic>
      <xdr:nvPicPr>
        <xdr:cNvPr id="607" name="Отвод 110х87* с выходом 50мм фронтальный верх для внутренней канализации РТП серый" descr="32817"/>
        <xdr:cNvPicPr>
          <a:picLocks noChangeAspect="1"/>
        </xdr:cNvPicPr>
      </xdr:nvPicPr>
      <xdr:blipFill>
        <a:blip xmlns:r="http://schemas.openxmlformats.org/officeDocument/2006/relationships" r:embed="rId6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620</xdr:row>
      <xdr:rowOff>95250</xdr:rowOff>
    </xdr:from>
    <xdr:ext cx="1238250" cy="1238250"/>
    <xdr:pic>
      <xdr:nvPicPr>
        <xdr:cNvPr id="608" name="Отвод 110х45* с выходом 50мм правый для внутренней канализации РТП серый" descr="32819"/>
        <xdr:cNvPicPr>
          <a:picLocks noChangeAspect="1"/>
        </xdr:cNvPicPr>
      </xdr:nvPicPr>
      <xdr:blipFill>
        <a:blip xmlns:r="http://schemas.openxmlformats.org/officeDocument/2006/relationships" r:embed="rId6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621</xdr:row>
      <xdr:rowOff>95250</xdr:rowOff>
    </xdr:from>
    <xdr:ext cx="1238250" cy="1238250"/>
    <xdr:pic>
      <xdr:nvPicPr>
        <xdr:cNvPr id="609" name="Отвод 110х45* с выходом 50мм левый для внутренней канализации РТП серый" descr="32820"/>
        <xdr:cNvPicPr>
          <a:picLocks noChangeAspect="1"/>
        </xdr:cNvPicPr>
      </xdr:nvPicPr>
      <xdr:blipFill>
        <a:blip xmlns:r="http://schemas.openxmlformats.org/officeDocument/2006/relationships" r:embed="rId6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622</xdr:row>
      <xdr:rowOff>95250</xdr:rowOff>
    </xdr:from>
    <xdr:ext cx="1238250" cy="1238250"/>
    <xdr:pic>
      <xdr:nvPicPr>
        <xdr:cNvPr id="610" name="Муфта 110 вставная востановитель раструба" descr="32821"/>
        <xdr:cNvPicPr>
          <a:picLocks noChangeAspect="1"/>
        </xdr:cNvPicPr>
      </xdr:nvPicPr>
      <xdr:blipFill>
        <a:blip xmlns:r="http://schemas.openxmlformats.org/officeDocument/2006/relationships" r:embed="rId6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623</xdr:row>
      <xdr:rowOff>95250</xdr:rowOff>
    </xdr:from>
    <xdr:ext cx="1238250" cy="1238250"/>
    <xdr:pic>
      <xdr:nvPicPr>
        <xdr:cNvPr id="611" name="Кран шаровый пластиковый 1/2&quot; гайка/гайка серый" descr="32857"/>
        <xdr:cNvPicPr>
          <a:picLocks noChangeAspect="1"/>
        </xdr:cNvPicPr>
      </xdr:nvPicPr>
      <xdr:blipFill>
        <a:blip xmlns:r="http://schemas.openxmlformats.org/officeDocument/2006/relationships" r:embed="rId6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624</xdr:row>
      <xdr:rowOff>95250</xdr:rowOff>
    </xdr:from>
    <xdr:ext cx="1238250" cy="1238250"/>
    <xdr:pic>
      <xdr:nvPicPr>
        <xdr:cNvPr id="612" name="Ключ для Американки 1/2&quot; х 1 1/4&quot; STI" descr="33085"/>
        <xdr:cNvPicPr>
          <a:picLocks noChangeAspect="1"/>
        </xdr:cNvPicPr>
      </xdr:nvPicPr>
      <xdr:blipFill>
        <a:blip xmlns:r="http://schemas.openxmlformats.org/officeDocument/2006/relationships" r:embed="rId6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625</xdr:row>
      <xdr:rowOff>95250</xdr:rowOff>
    </xdr:from>
    <xdr:ext cx="1238250" cy="1238250"/>
    <xdr:pic>
      <xdr:nvPicPr>
        <xdr:cNvPr id="613" name="Ключ шестигранный ступенчатый STI" descr="33086"/>
        <xdr:cNvPicPr>
          <a:picLocks noChangeAspect="1"/>
        </xdr:cNvPicPr>
      </xdr:nvPicPr>
      <xdr:blipFill>
        <a:blip xmlns:r="http://schemas.openxmlformats.org/officeDocument/2006/relationships" r:embed="rId6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626</xdr:row>
      <xdr:rowOff>95250</xdr:rowOff>
    </xdr:from>
    <xdr:ext cx="1238250" cy="1238250"/>
    <xdr:pic>
      <xdr:nvPicPr>
        <xdr:cNvPr id="614" name="Труба PPR 75х12.5мм армированная алюминием РТП белая" descr="34105"/>
        <xdr:cNvPicPr>
          <a:picLocks noChangeAspect="1"/>
        </xdr:cNvPicPr>
      </xdr:nvPicPr>
      <xdr:blipFill>
        <a:blip xmlns:r="http://schemas.openxmlformats.org/officeDocument/2006/relationships" r:embed="rId6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627</xdr:row>
      <xdr:rowOff>95250</xdr:rowOff>
    </xdr:from>
    <xdr:ext cx="1238250" cy="1238250"/>
    <xdr:pic>
      <xdr:nvPicPr>
        <xdr:cNvPr id="615" name="Блокнот монтажника с наклейками 240шт" descr="34218"/>
        <xdr:cNvPicPr>
          <a:picLocks noChangeAspect="1"/>
        </xdr:cNvPicPr>
      </xdr:nvPicPr>
      <xdr:blipFill>
        <a:blip xmlns:r="http://schemas.openxmlformats.org/officeDocument/2006/relationships" r:embed="rId6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3" Type="http://schemas.openxmlformats.org/officeDocument/2006/relationships/drawing" Target="../drawings/drawing1.xml"/><Relationship Id="rId_hyperlink_1" Type="http://schemas.openxmlformats.org/officeDocument/2006/relationships/hyperlink" Target="http://www.ooowest.ru/" TargetMode="External"/><Relationship Id="rId2ps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D628"/>
  <sheetViews>
    <sheetView tabSelected="1" workbookViewId="0" showGridLines="true" showRowColHeaders="1">
      <selection activeCell="A13" sqref="A13:D628"/>
    </sheetView>
  </sheetViews>
  <sheetFormatPr defaultRowHeight="14.4" outlineLevelRow="0" outlineLevelCol="0"/>
  <cols>
    <col min="1" max="1" width="25.85083" bestFit="true" customWidth="true" style="0"/>
    <col min="2" max="2" width="12.854004" bestFit="true" customWidth="true" style="4"/>
    <col min="3" max="3" width="29" customWidth="true" style="2"/>
    <col min="4" max="4" width="5.855713" bestFit="true" customWidth="true" style="0"/>
  </cols>
  <sheetData>
    <row r="1" spans="1:4">
      <c r="A1" s="7"/>
      <c r="B1" s="7"/>
      <c r="C1" s="7"/>
      <c r="D1" s="7"/>
    </row>
    <row r="2" spans="1:4">
      <c r="A2" s="7"/>
      <c r="B2" s="7"/>
      <c r="C2" s="7"/>
      <c r="D2" s="7"/>
    </row>
    <row r="3" spans="1:4">
      <c r="A3" s="7"/>
      <c r="B3" s="7"/>
      <c r="C3" s="7"/>
      <c r="D3" s="7"/>
    </row>
    <row r="4" spans="1:4">
      <c r="A4" s="7"/>
      <c r="B4" s="7"/>
      <c r="C4" s="7"/>
      <c r="D4" s="7"/>
    </row>
    <row r="5" spans="1:4">
      <c r="A5" s="7"/>
      <c r="B5" s="7"/>
      <c r="C5" s="7"/>
      <c r="D5" s="7"/>
    </row>
    <row r="6" spans="1:4">
      <c r="A6" s="7"/>
      <c r="B6" s="7"/>
      <c r="C6" s="7"/>
      <c r="D6" s="7"/>
    </row>
    <row r="7" spans="1:4">
      <c r="A7" s="7"/>
      <c r="B7" s="7"/>
      <c r="C7" s="7"/>
      <c r="D7" s="7"/>
    </row>
    <row r="8" spans="1:4">
      <c r="A8" t="s">
        <v>0</v>
      </c>
      <c r="B8" s="8" t="s">
        <v>1</v>
      </c>
      <c r="C8" s="8"/>
    </row>
    <row r="9" spans="1:4">
      <c r="A9" t="s">
        <v>2</v>
      </c>
      <c r="B9" s="8" t="s">
        <v>3</v>
      </c>
      <c r="C9" s="8"/>
    </row>
    <row r="10" spans="1:4">
      <c r="A10" t="s">
        <v>4</v>
      </c>
      <c r="B10" s="8" t="s">
        <v>5</v>
      </c>
      <c r="C10" s="8"/>
    </row>
    <row r="11" spans="1:4">
      <c r="B11" s="9" t="s">
        <v>6</v>
      </c>
      <c r="C11" s="9"/>
    </row>
    <row r="12" spans="1:4">
      <c r="A12" t="s">
        <v>7</v>
      </c>
      <c r="B12" s="6" t="s">
        <v>8</v>
      </c>
    </row>
    <row r="13" spans="1:4">
      <c r="A13" s="1" t="s">
        <v>9</v>
      </c>
      <c r="B13" s="5" t="s">
        <v>10</v>
      </c>
      <c r="C13" s="3" t="s">
        <v>11</v>
      </c>
      <c r="D13" s="1" t="s">
        <v>12</v>
      </c>
    </row>
    <row r="14" spans="1:4">
      <c r="A14"/>
      <c r="B14" s="4"/>
      <c r="C14" s="2"/>
      <c r="D14"/>
    </row>
    <row r="15" spans="1:4" customHeight="1" ht="130">
      <c r="A15"/>
      <c r="B15" s="10" t="str">
        <f>"02873"</f>
        <v>02873</v>
      </c>
      <c r="C15" s="11" t="s">
        <v>13</v>
      </c>
      <c r="D15" s="12">
        <v>49.0</v>
      </c>
    </row>
    <row r="16" spans="1:4" customHeight="1" ht="130">
      <c r="A16"/>
      <c r="B16" s="10" t="str">
        <f>"02874"</f>
        <v>02874</v>
      </c>
      <c r="C16" s="11" t="s">
        <v>14</v>
      </c>
      <c r="D16" s="12">
        <v>85.0</v>
      </c>
    </row>
    <row r="17" spans="1:4" customHeight="1" ht="130">
      <c r="A17"/>
      <c r="B17" s="10" t="str">
        <f>"02875"</f>
        <v>02875</v>
      </c>
      <c r="C17" s="11" t="s">
        <v>15</v>
      </c>
      <c r="D17" s="12">
        <v>143.0</v>
      </c>
    </row>
    <row r="18" spans="1:4" customHeight="1" ht="130">
      <c r="A18"/>
      <c r="B18" s="10" t="str">
        <f>"02876"</f>
        <v>02876</v>
      </c>
      <c r="C18" s="11" t="s">
        <v>16</v>
      </c>
      <c r="D18" s="12">
        <v>225.0</v>
      </c>
    </row>
    <row r="19" spans="1:4" customHeight="1" ht="130">
      <c r="A19"/>
      <c r="B19" s="10" t="str">
        <f>"02877"</f>
        <v>02877</v>
      </c>
      <c r="C19" s="11" t="s">
        <v>17</v>
      </c>
      <c r="D19" s="12">
        <v>6.0</v>
      </c>
    </row>
    <row r="20" spans="1:4" customHeight="1" ht="130">
      <c r="A20"/>
      <c r="B20" s="10" t="str">
        <f>"02878"</f>
        <v>02878</v>
      </c>
      <c r="C20" s="11" t="s">
        <v>18</v>
      </c>
      <c r="D20" s="12">
        <v>8.0</v>
      </c>
    </row>
    <row r="21" spans="1:4" customHeight="1" ht="130">
      <c r="A21"/>
      <c r="B21" s="10" t="str">
        <f>"02879"</f>
        <v>02879</v>
      </c>
      <c r="C21" s="11" t="s">
        <v>19</v>
      </c>
      <c r="D21" s="12">
        <v>16.0</v>
      </c>
    </row>
    <row r="22" spans="1:4" customHeight="1" ht="130">
      <c r="A22"/>
      <c r="B22" s="10" t="str">
        <f>"02880"</f>
        <v>02880</v>
      </c>
      <c r="C22" s="11" t="s">
        <v>20</v>
      </c>
      <c r="D22" s="12">
        <v>30.0</v>
      </c>
    </row>
    <row r="23" spans="1:4" customHeight="1" ht="130">
      <c r="A23"/>
      <c r="B23" s="10" t="str">
        <f>"02881"</f>
        <v>02881</v>
      </c>
      <c r="C23" s="11" t="s">
        <v>21</v>
      </c>
      <c r="D23" s="12">
        <v>7.0</v>
      </c>
    </row>
    <row r="24" spans="1:4" customHeight="1" ht="130">
      <c r="A24"/>
      <c r="B24" s="10" t="str">
        <f>"02882"</f>
        <v>02882</v>
      </c>
      <c r="C24" s="11" t="s">
        <v>22</v>
      </c>
      <c r="D24" s="12">
        <v>11.0</v>
      </c>
    </row>
    <row r="25" spans="1:4" customHeight="1" ht="130">
      <c r="A25"/>
      <c r="B25" s="10" t="str">
        <f>"02883"</f>
        <v>02883</v>
      </c>
      <c r="C25" s="11" t="s">
        <v>23</v>
      </c>
      <c r="D25" s="12">
        <v>23.0</v>
      </c>
    </row>
    <row r="26" spans="1:4" customHeight="1" ht="130">
      <c r="A26"/>
      <c r="B26" s="10" t="str">
        <f>"02884"</f>
        <v>02884</v>
      </c>
      <c r="C26" s="11" t="s">
        <v>24</v>
      </c>
      <c r="D26" s="12">
        <v>46.0</v>
      </c>
    </row>
    <row r="27" spans="1:4" customHeight="1" ht="130">
      <c r="A27"/>
      <c r="B27" s="10" t="str">
        <f>"02885"</f>
        <v>02885</v>
      </c>
      <c r="C27" s="11" t="s">
        <v>25</v>
      </c>
      <c r="D27" s="12">
        <v>6.0</v>
      </c>
    </row>
    <row r="28" spans="1:4" customHeight="1" ht="130">
      <c r="A28"/>
      <c r="B28" s="10" t="str">
        <f>"02886"</f>
        <v>02886</v>
      </c>
      <c r="C28" s="11" t="s">
        <v>26</v>
      </c>
      <c r="D28" s="12">
        <v>11.0</v>
      </c>
    </row>
    <row r="29" spans="1:4" customHeight="1" ht="130">
      <c r="A29"/>
      <c r="B29" s="10" t="str">
        <f>"02887"</f>
        <v>02887</v>
      </c>
      <c r="C29" s="11" t="s">
        <v>27</v>
      </c>
      <c r="D29" s="12">
        <v>20.0</v>
      </c>
    </row>
    <row r="30" spans="1:4" customHeight="1" ht="130">
      <c r="A30"/>
      <c r="B30" s="10" t="str">
        <f>"02888"</f>
        <v>02888</v>
      </c>
      <c r="C30" s="11" t="s">
        <v>28</v>
      </c>
      <c r="D30" s="12">
        <v>38.0</v>
      </c>
    </row>
    <row r="31" spans="1:4" customHeight="1" ht="130">
      <c r="A31"/>
      <c r="B31" s="10" t="str">
        <f>"02889"</f>
        <v>02889</v>
      </c>
      <c r="C31" s="11" t="s">
        <v>29</v>
      </c>
      <c r="D31" s="12">
        <v>9.0</v>
      </c>
    </row>
    <row r="32" spans="1:4" customHeight="1" ht="130">
      <c r="A32"/>
      <c r="B32" s="10" t="str">
        <f>"02890"</f>
        <v>02890</v>
      </c>
      <c r="C32" s="11" t="s">
        <v>30</v>
      </c>
      <c r="D32" s="12">
        <v>16.0</v>
      </c>
    </row>
    <row r="33" spans="1:4" customHeight="1" ht="130">
      <c r="A33"/>
      <c r="B33" s="10" t="str">
        <f>"02891"</f>
        <v>02891</v>
      </c>
      <c r="C33" s="11" t="s">
        <v>31</v>
      </c>
      <c r="D33" s="12">
        <v>29.0</v>
      </c>
    </row>
    <row r="34" spans="1:4" customHeight="1" ht="130">
      <c r="A34"/>
      <c r="B34" s="10" t="str">
        <f>"02892"</f>
        <v>02892</v>
      </c>
      <c r="C34" s="11" t="s">
        <v>32</v>
      </c>
      <c r="D34" s="12">
        <v>54.0</v>
      </c>
    </row>
    <row r="35" spans="1:4" customHeight="1" ht="130">
      <c r="A35"/>
      <c r="B35" s="10" t="str">
        <f>"02893"</f>
        <v>02893</v>
      </c>
      <c r="C35" s="11" t="s">
        <v>33</v>
      </c>
      <c r="D35" s="12">
        <v>7.0</v>
      </c>
    </row>
    <row r="36" spans="1:4" customHeight="1" ht="130">
      <c r="A36"/>
      <c r="B36" s="10" t="str">
        <f>"02894"</f>
        <v>02894</v>
      </c>
      <c r="C36" s="11" t="s">
        <v>34</v>
      </c>
      <c r="D36" s="12">
        <v>11.0</v>
      </c>
    </row>
    <row r="37" spans="1:4" customHeight="1" ht="130">
      <c r="A37"/>
      <c r="B37" s="10" t="str">
        <f>"02895"</f>
        <v>02895</v>
      </c>
      <c r="C37" s="11" t="s">
        <v>35</v>
      </c>
      <c r="D37" s="12">
        <v>11.0</v>
      </c>
    </row>
    <row r="38" spans="1:4" customHeight="1" ht="130">
      <c r="A38"/>
      <c r="B38" s="10" t="str">
        <f>"02896"</f>
        <v>02896</v>
      </c>
      <c r="C38" s="11" t="s">
        <v>36</v>
      </c>
      <c r="D38" s="12">
        <v>21.0</v>
      </c>
    </row>
    <row r="39" spans="1:4" customHeight="1" ht="130">
      <c r="A39"/>
      <c r="B39" s="10" t="str">
        <f>"02897"</f>
        <v>02897</v>
      </c>
      <c r="C39" s="11" t="s">
        <v>37</v>
      </c>
      <c r="D39" s="12">
        <v>16.0</v>
      </c>
    </row>
    <row r="40" spans="1:4" customHeight="1" ht="130">
      <c r="A40"/>
      <c r="B40" s="10" t="str">
        <f>"02898"</f>
        <v>02898</v>
      </c>
      <c r="C40" s="11" t="s">
        <v>38</v>
      </c>
      <c r="D40" s="12">
        <v>26.0</v>
      </c>
    </row>
    <row r="41" spans="1:4" customHeight="1" ht="130">
      <c r="A41"/>
      <c r="B41" s="10" t="str">
        <f>"02899"</f>
        <v>02899</v>
      </c>
      <c r="C41" s="11" t="s">
        <v>39</v>
      </c>
      <c r="D41" s="12">
        <v>24.0</v>
      </c>
    </row>
    <row r="42" spans="1:4" customHeight="1" ht="130">
      <c r="A42"/>
      <c r="B42" s="10" t="str">
        <f>"02900"</f>
        <v>02900</v>
      </c>
      <c r="C42" s="11" t="s">
        <v>40</v>
      </c>
      <c r="D42" s="12">
        <v>46.0</v>
      </c>
    </row>
    <row r="43" spans="1:4" customHeight="1" ht="130">
      <c r="A43"/>
      <c r="B43" s="10" t="str">
        <f>"02901"</f>
        <v>02901</v>
      </c>
      <c r="C43" s="11" t="s">
        <v>41</v>
      </c>
      <c r="D43" s="12">
        <v>46.0</v>
      </c>
    </row>
    <row r="44" spans="1:4" customHeight="1" ht="130">
      <c r="A44"/>
      <c r="B44" s="10" t="str">
        <f>"02902"</f>
        <v>02902</v>
      </c>
      <c r="C44" s="11" t="s">
        <v>42</v>
      </c>
      <c r="D44" s="12">
        <v>50.0</v>
      </c>
    </row>
    <row r="45" spans="1:4" customHeight="1" ht="130">
      <c r="A45"/>
      <c r="B45" s="10" t="str">
        <f>"02903"</f>
        <v>02903</v>
      </c>
      <c r="C45" s="11" t="s">
        <v>43</v>
      </c>
      <c r="D45" s="12">
        <v>73.0</v>
      </c>
    </row>
    <row r="46" spans="1:4" customHeight="1" ht="130">
      <c r="A46"/>
      <c r="B46" s="10" t="str">
        <f>"02904"</f>
        <v>02904</v>
      </c>
      <c r="C46" s="11" t="s">
        <v>44</v>
      </c>
      <c r="D46" s="12">
        <v>108.0</v>
      </c>
    </row>
    <row r="47" spans="1:4" customHeight="1" ht="130">
      <c r="A47"/>
      <c r="B47" s="10" t="str">
        <f>"02905"</f>
        <v>02905</v>
      </c>
      <c r="C47" s="11" t="s">
        <v>45</v>
      </c>
      <c r="D47" s="12">
        <v>162.0</v>
      </c>
    </row>
    <row r="48" spans="1:4" customHeight="1" ht="130">
      <c r="A48"/>
      <c r="B48" s="10" t="str">
        <f>"02906"</f>
        <v>02906</v>
      </c>
      <c r="C48" s="11" t="s">
        <v>46</v>
      </c>
      <c r="D48" s="12">
        <v>528.0</v>
      </c>
    </row>
    <row r="49" spans="1:4" customHeight="1" ht="130">
      <c r="A49"/>
      <c r="B49" s="10" t="str">
        <f>"02907"</f>
        <v>02907</v>
      </c>
      <c r="C49" s="11" t="s">
        <v>47</v>
      </c>
      <c r="D49" s="12">
        <v>78.0</v>
      </c>
    </row>
    <row r="50" spans="1:4" customHeight="1" ht="130">
      <c r="A50"/>
      <c r="B50" s="10" t="str">
        <f>"02908"</f>
        <v>02908</v>
      </c>
      <c r="C50" s="11" t="s">
        <v>48</v>
      </c>
      <c r="D50" s="12">
        <v>59.0</v>
      </c>
    </row>
    <row r="51" spans="1:4" customHeight="1" ht="130">
      <c r="A51"/>
      <c r="B51" s="10" t="str">
        <f>"02909"</f>
        <v>02909</v>
      </c>
      <c r="C51" s="11" t="s">
        <v>49</v>
      </c>
      <c r="D51" s="12">
        <v>82.0</v>
      </c>
    </row>
    <row r="52" spans="1:4" customHeight="1" ht="130">
      <c r="A52"/>
      <c r="B52" s="10" t="str">
        <f>"02910"</f>
        <v>02910</v>
      </c>
      <c r="C52" s="11" t="s">
        <v>50</v>
      </c>
      <c r="D52" s="12">
        <v>88.0</v>
      </c>
    </row>
    <row r="53" spans="1:4" customHeight="1" ht="130">
      <c r="A53"/>
      <c r="B53" s="10" t="str">
        <f>"02911"</f>
        <v>02911</v>
      </c>
      <c r="C53" s="11" t="s">
        <v>51</v>
      </c>
      <c r="D53" s="12">
        <v>62.0</v>
      </c>
    </row>
    <row r="54" spans="1:4" customHeight="1" ht="130">
      <c r="A54"/>
      <c r="B54" s="10" t="str">
        <f>"02912"</f>
        <v>02912</v>
      </c>
      <c r="C54" s="11" t="s">
        <v>52</v>
      </c>
      <c r="D54" s="12">
        <v>66.0</v>
      </c>
    </row>
    <row r="55" spans="1:4" customHeight="1" ht="130">
      <c r="A55"/>
      <c r="B55" s="10" t="str">
        <f>"02913"</f>
        <v>02913</v>
      </c>
      <c r="C55" s="11" t="s">
        <v>53</v>
      </c>
      <c r="D55" s="12">
        <v>65.0</v>
      </c>
    </row>
    <row r="56" spans="1:4" customHeight="1" ht="130">
      <c r="A56"/>
      <c r="B56" s="10" t="str">
        <f>"02914"</f>
        <v>02914</v>
      </c>
      <c r="C56" s="11" t="s">
        <v>54</v>
      </c>
      <c r="D56" s="12">
        <v>81.0</v>
      </c>
    </row>
    <row r="57" spans="1:4" customHeight="1" ht="130">
      <c r="A57"/>
      <c r="B57" s="10" t="str">
        <f>"02915"</f>
        <v>02915</v>
      </c>
      <c r="C57" s="11" t="s">
        <v>55</v>
      </c>
      <c r="D57" s="12">
        <v>31.0</v>
      </c>
    </row>
    <row r="58" spans="1:4" customHeight="1" ht="130">
      <c r="A58"/>
      <c r="B58" s="10" t="str">
        <f>"02916"</f>
        <v>02916</v>
      </c>
      <c r="C58" s="11" t="s">
        <v>56</v>
      </c>
      <c r="D58" s="12">
        <v>141.0</v>
      </c>
    </row>
    <row r="59" spans="1:4" customHeight="1" ht="130">
      <c r="A59"/>
      <c r="B59" s="10" t="str">
        <f>"02917"</f>
        <v>02917</v>
      </c>
      <c r="C59" s="11" t="s">
        <v>57</v>
      </c>
      <c r="D59" s="12">
        <v>213.0</v>
      </c>
    </row>
    <row r="60" spans="1:4" customHeight="1" ht="130">
      <c r="A60"/>
      <c r="B60" s="10" t="str">
        <f>"02918"</f>
        <v>02918</v>
      </c>
      <c r="C60" s="11" t="s">
        <v>58</v>
      </c>
      <c r="D60" s="12">
        <v>291.0</v>
      </c>
    </row>
    <row r="61" spans="1:4" customHeight="1" ht="130">
      <c r="A61"/>
      <c r="B61" s="10" t="str">
        <f>"02919"</f>
        <v>02919</v>
      </c>
      <c r="C61" s="11" t="s">
        <v>59</v>
      </c>
      <c r="D61" s="12">
        <v>4.0</v>
      </c>
    </row>
    <row r="62" spans="1:4" customHeight="1" ht="130">
      <c r="A62"/>
      <c r="B62" s="10" t="str">
        <f>"02920"</f>
        <v>02920</v>
      </c>
      <c r="C62" s="11" t="s">
        <v>60</v>
      </c>
      <c r="D62" s="12">
        <v>6.0</v>
      </c>
    </row>
    <row r="63" spans="1:4" customHeight="1" ht="130">
      <c r="A63"/>
      <c r="B63" s="10" t="str">
        <f>"02921"</f>
        <v>02921</v>
      </c>
      <c r="C63" s="11" t="s">
        <v>61</v>
      </c>
      <c r="D63" s="12">
        <v>163.0</v>
      </c>
    </row>
    <row r="64" spans="1:4" customHeight="1" ht="130">
      <c r="A64"/>
      <c r="B64" s="10" t="str">
        <f>"02922"</f>
        <v>02922</v>
      </c>
      <c r="C64" s="11" t="s">
        <v>62</v>
      </c>
      <c r="D64" s="12">
        <v>252.0</v>
      </c>
    </row>
    <row r="65" spans="1:4" customHeight="1" ht="130">
      <c r="A65"/>
      <c r="B65" s="10" t="str">
        <f>"02923"</f>
        <v>02923</v>
      </c>
      <c r="C65" s="11" t="s">
        <v>63</v>
      </c>
      <c r="D65" s="12">
        <v>293.0</v>
      </c>
    </row>
    <row r="66" spans="1:4" customHeight="1" ht="130">
      <c r="A66"/>
      <c r="B66" s="10" t="str">
        <f>"02924"</f>
        <v>02924</v>
      </c>
      <c r="C66" s="11" t="s">
        <v>64</v>
      </c>
      <c r="D66" s="12">
        <v>156.0</v>
      </c>
    </row>
    <row r="67" spans="1:4" customHeight="1" ht="130">
      <c r="A67"/>
      <c r="B67" s="10" t="str">
        <f>"02925"</f>
        <v>02925</v>
      </c>
      <c r="C67" s="11" t="s">
        <v>65</v>
      </c>
      <c r="D67" s="12">
        <v>231.0</v>
      </c>
    </row>
    <row r="68" spans="1:4" customHeight="1" ht="130">
      <c r="A68"/>
      <c r="B68" s="10" t="str">
        <f>"02926"</f>
        <v>02926</v>
      </c>
      <c r="C68" s="11" t="s">
        <v>66</v>
      </c>
      <c r="D68" s="12">
        <v>249.0</v>
      </c>
    </row>
    <row r="69" spans="1:4" customHeight="1" ht="130">
      <c r="A69"/>
      <c r="B69" s="10" t="str">
        <f>"03341"</f>
        <v>03341</v>
      </c>
      <c r="C69" s="11" t="s">
        <v>67</v>
      </c>
      <c r="D69" s="12">
        <v>81.0</v>
      </c>
    </row>
    <row r="70" spans="1:4" customHeight="1" ht="130">
      <c r="A70"/>
      <c r="B70" s="10" t="str">
        <f>"03342"</f>
        <v>03342</v>
      </c>
      <c r="C70" s="11" t="s">
        <v>68</v>
      </c>
      <c r="D70" s="12">
        <v>71.0</v>
      </c>
    </row>
    <row r="71" spans="1:4" customHeight="1" ht="130">
      <c r="A71"/>
      <c r="B71" s="10" t="str">
        <f>"03343"</f>
        <v>03343</v>
      </c>
      <c r="C71" s="11" t="s">
        <v>69</v>
      </c>
      <c r="D71" s="12">
        <v>115.0</v>
      </c>
    </row>
    <row r="72" spans="1:4" customHeight="1" ht="130">
      <c r="A72"/>
      <c r="B72" s="10" t="str">
        <f>"03344"</f>
        <v>03344</v>
      </c>
      <c r="C72" s="11" t="s">
        <v>70</v>
      </c>
      <c r="D72" s="12">
        <v>86.0</v>
      </c>
    </row>
    <row r="73" spans="1:4" customHeight="1" ht="130">
      <c r="A73"/>
      <c r="B73" s="10" t="str">
        <f>"03345"</f>
        <v>03345</v>
      </c>
      <c r="C73" s="11" t="s">
        <v>71</v>
      </c>
      <c r="D73" s="12">
        <v>46.0</v>
      </c>
    </row>
    <row r="74" spans="1:4" customHeight="1" ht="130">
      <c r="A74"/>
      <c r="B74" s="10" t="str">
        <f>"03347"</f>
        <v>03347</v>
      </c>
      <c r="C74" s="11" t="s">
        <v>72</v>
      </c>
      <c r="D74" s="12">
        <v>98.0</v>
      </c>
    </row>
    <row r="75" spans="1:4" customHeight="1" ht="130">
      <c r="A75"/>
      <c r="B75" s="10" t="str">
        <f>"03348"</f>
        <v>03348</v>
      </c>
      <c r="C75" s="11" t="s">
        <v>73</v>
      </c>
      <c r="D75" s="12">
        <v>81.0</v>
      </c>
    </row>
    <row r="76" spans="1:4" customHeight="1" ht="130">
      <c r="A76"/>
      <c r="B76" s="10" t="str">
        <f>"03457"</f>
        <v>03457</v>
      </c>
      <c r="C76" s="11" t="s">
        <v>74</v>
      </c>
      <c r="D76" s="12">
        <v>123.0</v>
      </c>
    </row>
    <row r="77" spans="1:4" customHeight="1" ht="130">
      <c r="A77"/>
      <c r="B77" s="10" t="str">
        <f>"03510"</f>
        <v>03510</v>
      </c>
      <c r="C77" s="11" t="s">
        <v>75</v>
      </c>
      <c r="D77" s="12">
        <v>151.0</v>
      </c>
    </row>
    <row r="78" spans="1:4" customHeight="1" ht="130">
      <c r="A78"/>
      <c r="B78" s="10" t="str">
        <f>"03700"</f>
        <v>03700</v>
      </c>
      <c r="C78" s="11" t="s">
        <v>76</v>
      </c>
      <c r="D78" s="12">
        <v>91.0</v>
      </c>
    </row>
    <row r="79" spans="1:4" customHeight="1" ht="130">
      <c r="A79"/>
      <c r="B79" s="10" t="str">
        <f>"03701"</f>
        <v>03701</v>
      </c>
      <c r="C79" s="11" t="s">
        <v>77</v>
      </c>
      <c r="D79" s="12">
        <v>82.0</v>
      </c>
    </row>
    <row r="80" spans="1:4" customHeight="1" ht="130">
      <c r="A80"/>
      <c r="B80" s="10" t="str">
        <f>"04087"</f>
        <v>04087</v>
      </c>
      <c r="C80" s="11" t="s">
        <v>78</v>
      </c>
      <c r="D80" s="12">
        <v>146.0</v>
      </c>
    </row>
    <row r="81" spans="1:4" customHeight="1" ht="130">
      <c r="A81"/>
      <c r="B81" s="10" t="str">
        <f>"04094"</f>
        <v>04094</v>
      </c>
      <c r="C81" s="11" t="s">
        <v>79</v>
      </c>
      <c r="D81" s="12">
        <v>129.0</v>
      </c>
    </row>
    <row r="82" spans="1:4" customHeight="1" ht="130">
      <c r="A82"/>
      <c r="B82" s="10" t="str">
        <f>"04198"</f>
        <v>04198</v>
      </c>
      <c r="C82" s="11" t="s">
        <v>80</v>
      </c>
      <c r="D82" s="12">
        <v>131.0</v>
      </c>
    </row>
    <row r="83" spans="1:4" customHeight="1" ht="130">
      <c r="A83"/>
      <c r="B83" s="10" t="str">
        <f>"04365"</f>
        <v>04365</v>
      </c>
      <c r="C83" s="11" t="s">
        <v>81</v>
      </c>
      <c r="D83" s="12">
        <v>89.0</v>
      </c>
    </row>
    <row r="84" spans="1:4" customHeight="1" ht="130">
      <c r="A84"/>
      <c r="B84" s="10" t="str">
        <f>"07440"</f>
        <v>07440</v>
      </c>
      <c r="C84" s="11" t="s">
        <v>82</v>
      </c>
      <c r="D84" s="12">
        <v>312.0</v>
      </c>
    </row>
    <row r="85" spans="1:4" customHeight="1" ht="130">
      <c r="A85"/>
      <c r="B85" s="10" t="str">
        <f>"07481"</f>
        <v>07481</v>
      </c>
      <c r="C85" s="11" t="s">
        <v>83</v>
      </c>
      <c r="D85" s="12">
        <v>38.0</v>
      </c>
    </row>
    <row r="86" spans="1:4" customHeight="1" ht="130">
      <c r="A86"/>
      <c r="B86" s="10" t="str">
        <f>"07482"</f>
        <v>07482</v>
      </c>
      <c r="C86" s="11" t="s">
        <v>84</v>
      </c>
      <c r="D86" s="12">
        <v>39.0</v>
      </c>
    </row>
    <row r="87" spans="1:4" customHeight="1" ht="130">
      <c r="A87"/>
      <c r="B87" s="10" t="str">
        <f>"07483"</f>
        <v>07483</v>
      </c>
      <c r="C87" s="11" t="s">
        <v>85</v>
      </c>
      <c r="D87" s="12">
        <v>40.0</v>
      </c>
    </row>
    <row r="88" spans="1:4" customHeight="1" ht="130">
      <c r="A88"/>
      <c r="B88" s="10" t="str">
        <f>"07613"</f>
        <v>07613</v>
      </c>
      <c r="C88" s="11" t="s">
        <v>86</v>
      </c>
      <c r="D88" s="12">
        <v>156.0</v>
      </c>
    </row>
    <row r="89" spans="1:4" customHeight="1" ht="130">
      <c r="A89"/>
      <c r="B89" s="10" t="str">
        <f>"07718"</f>
        <v>07718</v>
      </c>
      <c r="C89" s="11" t="s">
        <v>87</v>
      </c>
      <c r="D89" s="12">
        <v>254.0</v>
      </c>
    </row>
    <row r="90" spans="1:4" customHeight="1" ht="130">
      <c r="A90"/>
      <c r="B90" s="10" t="str">
        <f>"07719"</f>
        <v>07719</v>
      </c>
      <c r="C90" s="11" t="s">
        <v>88</v>
      </c>
      <c r="D90" s="12">
        <v>95.0</v>
      </c>
    </row>
    <row r="91" spans="1:4" customHeight="1" ht="130">
      <c r="A91"/>
      <c r="B91" s="10" t="str">
        <f>"07720"</f>
        <v>07720</v>
      </c>
      <c r="C91" s="11" t="s">
        <v>89</v>
      </c>
      <c r="D91" s="12">
        <v>122.0</v>
      </c>
    </row>
    <row r="92" spans="1:4" customHeight="1" ht="130">
      <c r="A92"/>
      <c r="B92" s="10" t="str">
        <f>"07721"</f>
        <v>07721</v>
      </c>
      <c r="C92" s="11" t="s">
        <v>90</v>
      </c>
      <c r="D92" s="12">
        <v>128.0</v>
      </c>
    </row>
    <row r="93" spans="1:4" customHeight="1" ht="130">
      <c r="A93"/>
      <c r="B93" s="10" t="str">
        <f>"07722"</f>
        <v>07722</v>
      </c>
      <c r="C93" s="11" t="s">
        <v>91</v>
      </c>
      <c r="D93" s="12">
        <v>95.0</v>
      </c>
    </row>
    <row r="94" spans="1:4" customHeight="1" ht="130">
      <c r="A94"/>
      <c r="B94" s="10" t="str">
        <f>"07727"</f>
        <v>07727</v>
      </c>
      <c r="C94" s="11" t="s">
        <v>92</v>
      </c>
      <c r="D94" s="12">
        <v>7.0</v>
      </c>
    </row>
    <row r="95" spans="1:4" customHeight="1" ht="130">
      <c r="A95"/>
      <c r="B95" s="10" t="str">
        <f>"07728"</f>
        <v>07728</v>
      </c>
      <c r="C95" s="11" t="s">
        <v>93</v>
      </c>
      <c r="D95" s="12">
        <v>11.0</v>
      </c>
    </row>
    <row r="96" spans="1:4" customHeight="1" ht="130">
      <c r="A96"/>
      <c r="B96" s="10" t="str">
        <f>"07729"</f>
        <v>07729</v>
      </c>
      <c r="C96" s="11" t="s">
        <v>94</v>
      </c>
      <c r="D96" s="12">
        <v>298.0</v>
      </c>
    </row>
    <row r="97" spans="1:4" customHeight="1" ht="130">
      <c r="A97"/>
      <c r="B97" s="10" t="str">
        <f>"07730"</f>
        <v>07730</v>
      </c>
      <c r="C97" s="11" t="s">
        <v>95</v>
      </c>
      <c r="D97" s="12">
        <v>249.0</v>
      </c>
    </row>
    <row r="98" spans="1:4" customHeight="1" ht="130">
      <c r="A98"/>
      <c r="B98" s="10" t="str">
        <f>"07731"</f>
        <v>07731</v>
      </c>
      <c r="C98" s="11" t="s">
        <v>96</v>
      </c>
      <c r="D98" s="12">
        <v>293.0</v>
      </c>
    </row>
    <row r="99" spans="1:4" customHeight="1" ht="130">
      <c r="A99"/>
      <c r="B99" s="10" t="str">
        <f>"07732"</f>
        <v>07732</v>
      </c>
      <c r="C99" s="11" t="s">
        <v>97</v>
      </c>
      <c r="D99" s="12">
        <v>137.0</v>
      </c>
    </row>
    <row r="100" spans="1:4" customHeight="1" ht="130">
      <c r="A100"/>
      <c r="B100" s="10" t="str">
        <f>"07733"</f>
        <v>07733</v>
      </c>
      <c r="C100" s="11" t="s">
        <v>98</v>
      </c>
      <c r="D100" s="12">
        <v>193.0</v>
      </c>
    </row>
    <row r="101" spans="1:4" customHeight="1" ht="130">
      <c r="A101"/>
      <c r="B101" s="10" t="str">
        <f>"07734"</f>
        <v>07734</v>
      </c>
      <c r="C101" s="11" t="s">
        <v>99</v>
      </c>
      <c r="D101" s="12">
        <v>244.0</v>
      </c>
    </row>
    <row r="102" spans="1:4" customHeight="1" ht="130">
      <c r="A102"/>
      <c r="B102" s="10" t="str">
        <f>"07735"</f>
        <v>07735</v>
      </c>
      <c r="C102" s="11" t="s">
        <v>100</v>
      </c>
      <c r="D102" s="12">
        <v>468.0</v>
      </c>
    </row>
    <row r="103" spans="1:4" customHeight="1" ht="130">
      <c r="A103"/>
      <c r="B103" s="10" t="str">
        <f>"07736"</f>
        <v>07736</v>
      </c>
      <c r="C103" s="11" t="s">
        <v>101</v>
      </c>
      <c r="D103" s="12">
        <v>189.0</v>
      </c>
    </row>
    <row r="104" spans="1:4" customHeight="1" ht="130">
      <c r="A104"/>
      <c r="B104" s="10" t="str">
        <f>"07819"</f>
        <v>07819</v>
      </c>
      <c r="C104" s="11" t="s">
        <v>102</v>
      </c>
      <c r="D104" s="12">
        <v>85.0</v>
      </c>
    </row>
    <row r="105" spans="1:4" customHeight="1" ht="130">
      <c r="A105"/>
      <c r="B105" s="10" t="str">
        <f>"07820"</f>
        <v>07820</v>
      </c>
      <c r="C105" s="11" t="s">
        <v>103</v>
      </c>
      <c r="D105" s="12">
        <v>114.0</v>
      </c>
    </row>
    <row r="106" spans="1:4" customHeight="1" ht="130">
      <c r="A106"/>
      <c r="B106" s="10" t="str">
        <f>"07821"</f>
        <v>07821</v>
      </c>
      <c r="C106" s="11" t="s">
        <v>104</v>
      </c>
      <c r="D106" s="12">
        <v>230.0</v>
      </c>
    </row>
    <row r="107" spans="1:4" customHeight="1" ht="130">
      <c r="A107"/>
      <c r="B107" s="10" t="str">
        <f>"07822"</f>
        <v>07822</v>
      </c>
      <c r="C107" s="11" t="s">
        <v>105</v>
      </c>
      <c r="D107" s="12">
        <v>354.0</v>
      </c>
    </row>
    <row r="108" spans="1:4" customHeight="1" ht="130">
      <c r="A108"/>
      <c r="B108" s="10" t="str">
        <f>"07823"</f>
        <v>07823</v>
      </c>
      <c r="C108" s="11" t="s">
        <v>106</v>
      </c>
      <c r="D108" s="12">
        <v>186.0</v>
      </c>
    </row>
    <row r="109" spans="1:4" customHeight="1" ht="130">
      <c r="A109"/>
      <c r="B109" s="10" t="str">
        <f>"07824"</f>
        <v>07824</v>
      </c>
      <c r="C109" s="11" t="s">
        <v>107</v>
      </c>
      <c r="D109" s="12">
        <v>265.0</v>
      </c>
    </row>
    <row r="110" spans="1:4" customHeight="1" ht="130">
      <c r="A110"/>
      <c r="B110" s="10" t="str">
        <f>"07826"</f>
        <v>07826</v>
      </c>
      <c r="C110" s="11" t="s">
        <v>108</v>
      </c>
      <c r="D110" s="12">
        <v>7.0</v>
      </c>
    </row>
    <row r="111" spans="1:4" customHeight="1" ht="130">
      <c r="A111"/>
      <c r="B111" s="10" t="str">
        <f>"07828"</f>
        <v>07828</v>
      </c>
      <c r="C111" s="11" t="s">
        <v>109</v>
      </c>
      <c r="D111" s="12">
        <v>10.0</v>
      </c>
    </row>
    <row r="112" spans="1:4" customHeight="1" ht="130">
      <c r="A112"/>
      <c r="B112" s="10" t="str">
        <f>"07829"</f>
        <v>07829</v>
      </c>
      <c r="C112" s="11" t="s">
        <v>110</v>
      </c>
      <c r="D112" s="12">
        <v>791.0</v>
      </c>
    </row>
    <row r="113" spans="1:4" customHeight="1" ht="130">
      <c r="A113"/>
      <c r="B113" s="10" t="str">
        <f>"07911"</f>
        <v>07911</v>
      </c>
      <c r="C113" s="11" t="s">
        <v>111</v>
      </c>
      <c r="D113" s="12">
        <v>86.0</v>
      </c>
    </row>
    <row r="114" spans="1:4" customHeight="1" ht="130">
      <c r="A114"/>
      <c r="B114" s="10" t="str">
        <f>"08453"</f>
        <v>08453</v>
      </c>
      <c r="C114" s="11" t="s">
        <v>112</v>
      </c>
      <c r="D114" s="12">
        <v>99.0</v>
      </c>
    </row>
    <row r="115" spans="1:4" customHeight="1" ht="130">
      <c r="A115"/>
      <c r="B115" s="10" t="str">
        <f>"08454"</f>
        <v>08454</v>
      </c>
      <c r="C115" s="11" t="s">
        <v>113</v>
      </c>
      <c r="D115" s="12">
        <v>164.0</v>
      </c>
    </row>
    <row r="116" spans="1:4" customHeight="1" ht="130">
      <c r="A116"/>
      <c r="B116" s="10" t="str">
        <f>"08455"</f>
        <v>08455</v>
      </c>
      <c r="C116" s="11" t="s">
        <v>114</v>
      </c>
      <c r="D116" s="12">
        <v>220.0</v>
      </c>
    </row>
    <row r="117" spans="1:4" customHeight="1" ht="130">
      <c r="A117"/>
      <c r="B117" s="10" t="str">
        <f>"08456"</f>
        <v>08456</v>
      </c>
      <c r="C117" s="11" t="s">
        <v>115</v>
      </c>
      <c r="D117" s="12">
        <v>275.0</v>
      </c>
    </row>
    <row r="118" spans="1:4" customHeight="1" ht="130">
      <c r="A118"/>
      <c r="B118" s="10" t="str">
        <f>"08457"</f>
        <v>08457</v>
      </c>
      <c r="C118" s="11" t="s">
        <v>116</v>
      </c>
      <c r="D118" s="12">
        <v>382.0</v>
      </c>
    </row>
    <row r="119" spans="1:4" customHeight="1" ht="130">
      <c r="A119"/>
      <c r="B119" s="10" t="str">
        <f>"08458"</f>
        <v>08458</v>
      </c>
      <c r="C119" s="11" t="s">
        <v>117</v>
      </c>
      <c r="D119" s="12">
        <v>477.0</v>
      </c>
    </row>
    <row r="120" spans="1:4" customHeight="1" ht="130">
      <c r="A120"/>
      <c r="B120" s="10" t="str">
        <f>"08459"</f>
        <v>08459</v>
      </c>
      <c r="C120" s="11" t="s">
        <v>118</v>
      </c>
      <c r="D120" s="12">
        <v>710.0</v>
      </c>
    </row>
    <row r="121" spans="1:4" customHeight="1" ht="130">
      <c r="A121"/>
      <c r="B121" s="10" t="str">
        <f>"08460"</f>
        <v>08460</v>
      </c>
      <c r="C121" s="11" t="s">
        <v>119</v>
      </c>
      <c r="D121" s="12">
        <v>33.0</v>
      </c>
    </row>
    <row r="122" spans="1:4" customHeight="1" ht="130">
      <c r="A122"/>
      <c r="B122" s="10" t="str">
        <f>"08461"</f>
        <v>08461</v>
      </c>
      <c r="C122" s="11" t="s">
        <v>120</v>
      </c>
      <c r="D122" s="12">
        <v>28.0</v>
      </c>
    </row>
    <row r="123" spans="1:4" customHeight="1" ht="130">
      <c r="A123"/>
      <c r="B123" s="10" t="str">
        <f>"08462"</f>
        <v>08462</v>
      </c>
      <c r="C123" s="11" t="s">
        <v>121</v>
      </c>
      <c r="D123" s="12">
        <v>28.0</v>
      </c>
    </row>
    <row r="124" spans="1:4" customHeight="1" ht="130">
      <c r="A124"/>
      <c r="B124" s="10" t="str">
        <f>"08463"</f>
        <v>08463</v>
      </c>
      <c r="C124" s="11" t="s">
        <v>122</v>
      </c>
      <c r="D124" s="12">
        <v>84.0</v>
      </c>
    </row>
    <row r="125" spans="1:4" customHeight="1" ht="130">
      <c r="A125"/>
      <c r="B125" s="10" t="str">
        <f>"08464"</f>
        <v>08464</v>
      </c>
      <c r="C125" s="11" t="s">
        <v>123</v>
      </c>
      <c r="D125" s="12">
        <v>84.0</v>
      </c>
    </row>
    <row r="126" spans="1:4" customHeight="1" ht="130">
      <c r="A126"/>
      <c r="B126" s="10" t="str">
        <f>"08465"</f>
        <v>08465</v>
      </c>
      <c r="C126" s="11" t="s">
        <v>124</v>
      </c>
      <c r="D126" s="12">
        <v>97.0</v>
      </c>
    </row>
    <row r="127" spans="1:4" customHeight="1" ht="130">
      <c r="A127"/>
      <c r="B127" s="10" t="str">
        <f>"08466"</f>
        <v>08466</v>
      </c>
      <c r="C127" s="11" t="s">
        <v>125</v>
      </c>
      <c r="D127" s="12">
        <v>60.0</v>
      </c>
    </row>
    <row r="128" spans="1:4" customHeight="1" ht="130">
      <c r="A128"/>
      <c r="B128" s="10" t="str">
        <f>"08467"</f>
        <v>08467</v>
      </c>
      <c r="C128" s="11" t="s">
        <v>126</v>
      </c>
      <c r="D128" s="12">
        <v>60.0</v>
      </c>
    </row>
    <row r="129" spans="1:4" customHeight="1" ht="130">
      <c r="A129"/>
      <c r="B129" s="10" t="str">
        <f>"08468"</f>
        <v>08468</v>
      </c>
      <c r="C129" s="11" t="s">
        <v>127</v>
      </c>
      <c r="D129" s="12">
        <v>51.0</v>
      </c>
    </row>
    <row r="130" spans="1:4" customHeight="1" ht="130">
      <c r="A130"/>
      <c r="B130" s="10" t="str">
        <f>"08469"</f>
        <v>08469</v>
      </c>
      <c r="C130" s="11" t="s">
        <v>128</v>
      </c>
      <c r="D130" s="12">
        <v>66.0</v>
      </c>
    </row>
    <row r="131" spans="1:4" customHeight="1" ht="130">
      <c r="A131"/>
      <c r="B131" s="10" t="str">
        <f>"08470"</f>
        <v>08470</v>
      </c>
      <c r="C131" s="11" t="s">
        <v>129</v>
      </c>
      <c r="D131" s="12">
        <v>85.0</v>
      </c>
    </row>
    <row r="132" spans="1:4" customHeight="1" ht="130">
      <c r="A132"/>
      <c r="B132" s="10" t="str">
        <f>"08471"</f>
        <v>08471</v>
      </c>
      <c r="C132" s="11" t="s">
        <v>130</v>
      </c>
      <c r="D132" s="12">
        <v>98.0</v>
      </c>
    </row>
    <row r="133" spans="1:4" customHeight="1" ht="130">
      <c r="A133"/>
      <c r="B133" s="10" t="str">
        <f>"08472"</f>
        <v>08472</v>
      </c>
      <c r="C133" s="11" t="s">
        <v>131</v>
      </c>
      <c r="D133" s="12">
        <v>163.0</v>
      </c>
    </row>
    <row r="134" spans="1:4" customHeight="1" ht="130">
      <c r="A134"/>
      <c r="B134" s="10" t="str">
        <f>"08473"</f>
        <v>08473</v>
      </c>
      <c r="C134" s="11" t="s">
        <v>132</v>
      </c>
      <c r="D134" s="12">
        <v>113.0</v>
      </c>
    </row>
    <row r="135" spans="1:4" customHeight="1" ht="130">
      <c r="A135"/>
      <c r="B135" s="10" t="str">
        <f>"08474"</f>
        <v>08474</v>
      </c>
      <c r="C135" s="11" t="s">
        <v>133</v>
      </c>
      <c r="D135" s="12">
        <v>261.0</v>
      </c>
    </row>
    <row r="136" spans="1:4" customHeight="1" ht="130">
      <c r="A136"/>
      <c r="B136" s="10" t="str">
        <f>"08475"</f>
        <v>08475</v>
      </c>
      <c r="C136" s="11" t="s">
        <v>134</v>
      </c>
      <c r="D136" s="12">
        <v>222.0</v>
      </c>
    </row>
    <row r="137" spans="1:4" customHeight="1" ht="130">
      <c r="A137"/>
      <c r="B137" s="10" t="str">
        <f>"08476"</f>
        <v>08476</v>
      </c>
      <c r="C137" s="11" t="s">
        <v>135</v>
      </c>
      <c r="D137" s="12">
        <v>222.0</v>
      </c>
    </row>
    <row r="138" spans="1:4" customHeight="1" ht="130">
      <c r="A138"/>
      <c r="B138" s="10" t="str">
        <f>"08477"</f>
        <v>08477</v>
      </c>
      <c r="C138" s="11" t="s">
        <v>136</v>
      </c>
      <c r="D138" s="12">
        <v>222.0</v>
      </c>
    </row>
    <row r="139" spans="1:4" customHeight="1" ht="130">
      <c r="A139"/>
      <c r="B139" s="10" t="str">
        <f>"08478"</f>
        <v>08478</v>
      </c>
      <c r="C139" s="11" t="s">
        <v>137</v>
      </c>
      <c r="D139" s="12">
        <v>222.0</v>
      </c>
    </row>
    <row r="140" spans="1:4" customHeight="1" ht="130">
      <c r="A140"/>
      <c r="B140" s="10" t="str">
        <f>"08479"</f>
        <v>08479</v>
      </c>
      <c r="C140" s="11" t="s">
        <v>138</v>
      </c>
      <c r="D140" s="12">
        <v>113.0</v>
      </c>
    </row>
    <row r="141" spans="1:4" customHeight="1" ht="130">
      <c r="A141"/>
      <c r="B141" s="10" t="str">
        <f>"08480"</f>
        <v>08480</v>
      </c>
      <c r="C141" s="11" t="s">
        <v>139</v>
      </c>
      <c r="D141" s="12">
        <v>168.0</v>
      </c>
    </row>
    <row r="142" spans="1:4" customHeight="1" ht="130">
      <c r="A142"/>
      <c r="B142" s="10" t="str">
        <f>"08481"</f>
        <v>08481</v>
      </c>
      <c r="C142" s="11" t="s">
        <v>140</v>
      </c>
      <c r="D142" s="12">
        <v>152.0</v>
      </c>
    </row>
    <row r="143" spans="1:4" customHeight="1" ht="130">
      <c r="A143"/>
      <c r="B143" s="10" t="str">
        <f>"08482"</f>
        <v>08482</v>
      </c>
      <c r="C143" s="11" t="s">
        <v>141</v>
      </c>
      <c r="D143" s="12">
        <v>130.0</v>
      </c>
    </row>
    <row r="144" spans="1:4" customHeight="1" ht="130">
      <c r="A144"/>
      <c r="B144" s="10" t="str">
        <f>"08483"</f>
        <v>08483</v>
      </c>
      <c r="C144" s="11" t="s">
        <v>142</v>
      </c>
      <c r="D144" s="12">
        <v>130.0</v>
      </c>
    </row>
    <row r="145" spans="1:4" customHeight="1" ht="130">
      <c r="A145"/>
      <c r="B145" s="10" t="str">
        <f>"08484"</f>
        <v>08484</v>
      </c>
      <c r="C145" s="11" t="s">
        <v>143</v>
      </c>
      <c r="D145" s="12">
        <v>265.0</v>
      </c>
    </row>
    <row r="146" spans="1:4" customHeight="1" ht="130">
      <c r="A146"/>
      <c r="B146" s="10" t="str">
        <f>"08485"</f>
        <v>08485</v>
      </c>
      <c r="C146" s="11" t="s">
        <v>144</v>
      </c>
      <c r="D146" s="12">
        <v>265.0</v>
      </c>
    </row>
    <row r="147" spans="1:4" customHeight="1" ht="130">
      <c r="A147"/>
      <c r="B147" s="10" t="str">
        <f>"08486"</f>
        <v>08486</v>
      </c>
      <c r="C147" s="11" t="s">
        <v>145</v>
      </c>
      <c r="D147" s="12">
        <v>327.0</v>
      </c>
    </row>
    <row r="148" spans="1:4" customHeight="1" ht="130">
      <c r="A148"/>
      <c r="B148" s="10" t="str">
        <f>"08487"</f>
        <v>08487</v>
      </c>
      <c r="C148" s="11" t="s">
        <v>146</v>
      </c>
      <c r="D148" s="12">
        <v>327.0</v>
      </c>
    </row>
    <row r="149" spans="1:4" customHeight="1" ht="130">
      <c r="A149"/>
      <c r="B149" s="10" t="str">
        <f>"08488"</f>
        <v>08488</v>
      </c>
      <c r="C149" s="11" t="s">
        <v>147</v>
      </c>
      <c r="D149" s="12">
        <v>324.0</v>
      </c>
    </row>
    <row r="150" spans="1:4" customHeight="1" ht="130">
      <c r="A150"/>
      <c r="B150" s="10" t="str">
        <f>"08489"</f>
        <v>08489</v>
      </c>
      <c r="C150" s="11" t="s">
        <v>148</v>
      </c>
      <c r="D150" s="12">
        <v>324.0</v>
      </c>
    </row>
    <row r="151" spans="1:4" customHeight="1" ht="130">
      <c r="A151"/>
      <c r="B151" s="10" t="str">
        <f>"08490"</f>
        <v>08490</v>
      </c>
      <c r="C151" s="11" t="s">
        <v>149</v>
      </c>
      <c r="D151" s="12">
        <v>48.0</v>
      </c>
    </row>
    <row r="152" spans="1:4" customHeight="1" ht="130">
      <c r="A152"/>
      <c r="B152" s="10" t="str">
        <f>"08491"</f>
        <v>08491</v>
      </c>
      <c r="C152" s="11" t="s">
        <v>150</v>
      </c>
      <c r="D152" s="12">
        <v>93.0</v>
      </c>
    </row>
    <row r="153" spans="1:4" customHeight="1" ht="130">
      <c r="A153"/>
      <c r="B153" s="10" t="str">
        <f>"08492"</f>
        <v>08492</v>
      </c>
      <c r="C153" s="11" t="s">
        <v>151</v>
      </c>
      <c r="D153" s="12">
        <v>73.0</v>
      </c>
    </row>
    <row r="154" spans="1:4" customHeight="1" ht="130">
      <c r="A154"/>
      <c r="B154" s="10" t="str">
        <f>"08493"</f>
        <v>08493</v>
      </c>
      <c r="C154" s="11" t="s">
        <v>152</v>
      </c>
      <c r="D154" s="12">
        <v>127.0</v>
      </c>
    </row>
    <row r="155" spans="1:4" customHeight="1" ht="130">
      <c r="A155"/>
      <c r="B155" s="10" t="str">
        <f>"08494"</f>
        <v>08494</v>
      </c>
      <c r="C155" s="11" t="s">
        <v>153</v>
      </c>
      <c r="D155" s="12">
        <v>65.0</v>
      </c>
    </row>
    <row r="156" spans="1:4" customHeight="1" ht="130">
      <c r="A156"/>
      <c r="B156" s="10" t="str">
        <f>"08495"</f>
        <v>08495</v>
      </c>
      <c r="C156" s="11" t="s">
        <v>154</v>
      </c>
      <c r="D156" s="12">
        <v>86.0</v>
      </c>
    </row>
    <row r="157" spans="1:4" customHeight="1" ht="130">
      <c r="A157"/>
      <c r="B157" s="10" t="str">
        <f>"08496"</f>
        <v>08496</v>
      </c>
      <c r="C157" s="11" t="s">
        <v>155</v>
      </c>
      <c r="D157" s="12">
        <v>183.0</v>
      </c>
    </row>
    <row r="158" spans="1:4" customHeight="1" ht="130">
      <c r="A158"/>
      <c r="B158" s="10" t="str">
        <f>"08497"</f>
        <v>08497</v>
      </c>
      <c r="C158" s="11" t="s">
        <v>156</v>
      </c>
      <c r="D158" s="12">
        <v>96.0</v>
      </c>
    </row>
    <row r="159" spans="1:4" customHeight="1" ht="130">
      <c r="A159"/>
      <c r="B159" s="10" t="str">
        <f>"08498"</f>
        <v>08498</v>
      </c>
      <c r="C159" s="11" t="s">
        <v>157</v>
      </c>
      <c r="D159" s="12">
        <v>96.0</v>
      </c>
    </row>
    <row r="160" spans="1:4" customHeight="1" ht="130">
      <c r="A160"/>
      <c r="B160" s="10" t="str">
        <f>"08500"</f>
        <v>08500</v>
      </c>
      <c r="C160" s="11" t="s">
        <v>158</v>
      </c>
      <c r="D160" s="12">
        <v>183.0</v>
      </c>
    </row>
    <row r="161" spans="1:4" customHeight="1" ht="130">
      <c r="A161"/>
      <c r="B161" s="10" t="str">
        <f>"08501"</f>
        <v>08501</v>
      </c>
      <c r="C161" s="11" t="s">
        <v>159</v>
      </c>
      <c r="D161" s="12">
        <v>156.0</v>
      </c>
    </row>
    <row r="162" spans="1:4" customHeight="1" ht="130">
      <c r="A162"/>
      <c r="B162" s="10" t="str">
        <f>"08502"</f>
        <v>08502</v>
      </c>
      <c r="C162" s="11" t="s">
        <v>160</v>
      </c>
      <c r="D162" s="12">
        <v>322.0</v>
      </c>
    </row>
    <row r="163" spans="1:4" customHeight="1" ht="130">
      <c r="A163"/>
      <c r="B163" s="10" t="str">
        <f>"08503"</f>
        <v>08503</v>
      </c>
      <c r="C163" s="11" t="s">
        <v>161</v>
      </c>
      <c r="D163" s="12">
        <v>77.0</v>
      </c>
    </row>
    <row r="164" spans="1:4" customHeight="1" ht="130">
      <c r="A164"/>
      <c r="B164" s="10" t="str">
        <f>"08504"</f>
        <v>08504</v>
      </c>
      <c r="C164" s="11" t="s">
        <v>162</v>
      </c>
      <c r="D164" s="12">
        <v>131.0</v>
      </c>
    </row>
    <row r="165" spans="1:4" customHeight="1" ht="130">
      <c r="A165"/>
      <c r="B165" s="10" t="str">
        <f>"08505"</f>
        <v>08505</v>
      </c>
      <c r="C165" s="11" t="s">
        <v>163</v>
      </c>
      <c r="D165" s="12">
        <v>14.0</v>
      </c>
    </row>
    <row r="166" spans="1:4" customHeight="1" ht="130">
      <c r="A166"/>
      <c r="B166" s="10" t="str">
        <f>"08506"</f>
        <v>08506</v>
      </c>
      <c r="C166" s="11" t="s">
        <v>164</v>
      </c>
      <c r="D166" s="12">
        <v>30.0</v>
      </c>
    </row>
    <row r="167" spans="1:4" customHeight="1" ht="130">
      <c r="A167"/>
      <c r="B167" s="10" t="str">
        <f>"08507"</f>
        <v>08507</v>
      </c>
      <c r="C167" s="11" t="s">
        <v>165</v>
      </c>
      <c r="D167" s="12">
        <v>40.0</v>
      </c>
    </row>
    <row r="168" spans="1:4" customHeight="1" ht="130">
      <c r="A168"/>
      <c r="B168" s="10" t="str">
        <f>"08508"</f>
        <v>08508</v>
      </c>
      <c r="C168" s="11" t="s">
        <v>166</v>
      </c>
      <c r="D168" s="12">
        <v>185.0</v>
      </c>
    </row>
    <row r="169" spans="1:4" customHeight="1" ht="130">
      <c r="A169"/>
      <c r="B169" s="10" t="str">
        <f>"08509"</f>
        <v>08509</v>
      </c>
      <c r="C169" s="11" t="s">
        <v>167</v>
      </c>
      <c r="D169" s="12">
        <v>20.0</v>
      </c>
    </row>
    <row r="170" spans="1:4" customHeight="1" ht="130">
      <c r="A170"/>
      <c r="B170" s="10" t="str">
        <f>"08510"</f>
        <v>08510</v>
      </c>
      <c r="C170" s="11" t="s">
        <v>168</v>
      </c>
      <c r="D170" s="12">
        <v>20.0</v>
      </c>
    </row>
    <row r="171" spans="1:4" customHeight="1" ht="130">
      <c r="A171"/>
      <c r="B171" s="10" t="str">
        <f>"08511"</f>
        <v>08511</v>
      </c>
      <c r="C171" s="11" t="s">
        <v>169</v>
      </c>
      <c r="D171" s="12">
        <v>20.0</v>
      </c>
    </row>
    <row r="172" spans="1:4" customHeight="1" ht="130">
      <c r="A172"/>
      <c r="B172" s="10" t="str">
        <f>"08512"</f>
        <v>08512</v>
      </c>
      <c r="C172" s="11" t="s">
        <v>170</v>
      </c>
      <c r="D172" s="12">
        <v>60.0</v>
      </c>
    </row>
    <row r="173" spans="1:4" customHeight="1" ht="130">
      <c r="A173"/>
      <c r="B173" s="10" t="str">
        <f>"08513"</f>
        <v>08513</v>
      </c>
      <c r="C173" s="11" t="s">
        <v>171</v>
      </c>
      <c r="D173" s="12">
        <v>60.0</v>
      </c>
    </row>
    <row r="174" spans="1:4" customHeight="1" ht="130">
      <c r="A174"/>
      <c r="B174" s="10" t="str">
        <f>"08514"</f>
        <v>08514</v>
      </c>
      <c r="C174" s="11" t="s">
        <v>172</v>
      </c>
      <c r="D174" s="12">
        <v>56.0</v>
      </c>
    </row>
    <row r="175" spans="1:4" customHeight="1" ht="130">
      <c r="A175"/>
      <c r="B175" s="10" t="str">
        <f>"08518"</f>
        <v>08518</v>
      </c>
      <c r="C175" s="11" t="s">
        <v>173</v>
      </c>
      <c r="D175" s="12">
        <v>14.0</v>
      </c>
    </row>
    <row r="176" spans="1:4" customHeight="1" ht="130">
      <c r="A176"/>
      <c r="B176" s="10" t="str">
        <f>"08519"</f>
        <v>08519</v>
      </c>
      <c r="C176" s="11" t="s">
        <v>174</v>
      </c>
      <c r="D176" s="12">
        <v>28.0</v>
      </c>
    </row>
    <row r="177" spans="1:4" customHeight="1" ht="130">
      <c r="A177"/>
      <c r="B177" s="10" t="str">
        <f>"08520"</f>
        <v>08520</v>
      </c>
      <c r="C177" s="11" t="s">
        <v>175</v>
      </c>
      <c r="D177" s="12">
        <v>46.0</v>
      </c>
    </row>
    <row r="178" spans="1:4" customHeight="1" ht="130">
      <c r="A178"/>
      <c r="B178" s="10" t="str">
        <f>"08521"</f>
        <v>08521</v>
      </c>
      <c r="C178" s="11" t="s">
        <v>176</v>
      </c>
      <c r="D178" s="12">
        <v>97.0</v>
      </c>
    </row>
    <row r="179" spans="1:4" customHeight="1" ht="130">
      <c r="A179"/>
      <c r="B179" s="10" t="str">
        <f>"08537"</f>
        <v>08537</v>
      </c>
      <c r="C179" s="11" t="s">
        <v>177</v>
      </c>
      <c r="D179" s="12">
        <v>141.0</v>
      </c>
    </row>
    <row r="180" spans="1:4" customHeight="1" ht="130">
      <c r="A180"/>
      <c r="B180" s="10" t="str">
        <f>"08563"</f>
        <v>08563</v>
      </c>
      <c r="C180" s="11" t="s">
        <v>178</v>
      </c>
      <c r="D180" s="12">
        <v>364.0</v>
      </c>
    </row>
    <row r="181" spans="1:4" customHeight="1" ht="130">
      <c r="A181"/>
      <c r="B181" s="10" t="str">
        <f>"08564"</f>
        <v>08564</v>
      </c>
      <c r="C181" s="11" t="s">
        <v>179</v>
      </c>
      <c r="D181" s="12">
        <v>261.0</v>
      </c>
    </row>
    <row r="182" spans="1:4" customHeight="1" ht="130">
      <c r="A182"/>
      <c r="B182" s="10" t="str">
        <f>"08565"</f>
        <v>08565</v>
      </c>
      <c r="C182" s="11" t="s">
        <v>180</v>
      </c>
      <c r="D182" s="12">
        <v>294.0</v>
      </c>
    </row>
    <row r="183" spans="1:4" customHeight="1" ht="130">
      <c r="A183"/>
      <c r="B183" s="10" t="str">
        <f>"08566"</f>
        <v>08566</v>
      </c>
      <c r="C183" s="11" t="s">
        <v>181</v>
      </c>
      <c r="D183" s="12">
        <v>408.0</v>
      </c>
    </row>
    <row r="184" spans="1:4" customHeight="1" ht="130">
      <c r="A184"/>
      <c r="B184" s="10" t="str">
        <f>"08567"</f>
        <v>08567</v>
      </c>
      <c r="C184" s="11" t="s">
        <v>182</v>
      </c>
      <c r="D184" s="12">
        <v>282.0</v>
      </c>
    </row>
    <row r="185" spans="1:4" customHeight="1" ht="130">
      <c r="A185"/>
      <c r="B185" s="10" t="str">
        <f>"08568"</f>
        <v>08568</v>
      </c>
      <c r="C185" s="11" t="s">
        <v>183</v>
      </c>
      <c r="D185" s="12">
        <v>282.0</v>
      </c>
    </row>
    <row r="186" spans="1:4" customHeight="1" ht="130">
      <c r="A186"/>
      <c r="B186" s="10" t="str">
        <f>"08569"</f>
        <v>08569</v>
      </c>
      <c r="C186" s="11" t="s">
        <v>184</v>
      </c>
      <c r="D186" s="12">
        <v>282.0</v>
      </c>
    </row>
    <row r="187" spans="1:4" customHeight="1" ht="130">
      <c r="A187"/>
      <c r="B187" s="10" t="str">
        <f>"08570"</f>
        <v>08570</v>
      </c>
      <c r="C187" s="11" t="s">
        <v>185</v>
      </c>
      <c r="D187" s="12">
        <v>357.0</v>
      </c>
    </row>
    <row r="188" spans="1:4" customHeight="1" ht="130">
      <c r="A188"/>
      <c r="B188" s="10" t="str">
        <f>"08571"</f>
        <v>08571</v>
      </c>
      <c r="C188" s="11" t="s">
        <v>186</v>
      </c>
      <c r="D188" s="12">
        <v>357.0</v>
      </c>
    </row>
    <row r="189" spans="1:4" customHeight="1" ht="130">
      <c r="A189"/>
      <c r="B189" s="10" t="str">
        <f>"08572"</f>
        <v>08572</v>
      </c>
      <c r="C189" s="11" t="s">
        <v>187</v>
      </c>
      <c r="D189" s="12">
        <v>223.0</v>
      </c>
    </row>
    <row r="190" spans="1:4" customHeight="1" ht="130">
      <c r="A190"/>
      <c r="B190" s="10" t="str">
        <f>"08573"</f>
        <v>08573</v>
      </c>
      <c r="C190" s="11" t="s">
        <v>188</v>
      </c>
      <c r="D190" s="12">
        <v>230.0</v>
      </c>
    </row>
    <row r="191" spans="1:4" customHeight="1" ht="130">
      <c r="A191"/>
      <c r="B191" s="10" t="str">
        <f>"08575"</f>
        <v>08575</v>
      </c>
      <c r="C191" s="11" t="s">
        <v>189</v>
      </c>
      <c r="D191" s="12">
        <v>270.0</v>
      </c>
    </row>
    <row r="192" spans="1:4" customHeight="1" ht="130">
      <c r="A192"/>
      <c r="B192" s="10" t="str">
        <f>"08636"</f>
        <v>08636</v>
      </c>
      <c r="C192" s="11" t="s">
        <v>190</v>
      </c>
      <c r="D192" s="12">
        <v>468.0</v>
      </c>
    </row>
    <row r="193" spans="1:4" customHeight="1" ht="130">
      <c r="A193"/>
      <c r="B193" s="10" t="str">
        <f>"08926"</f>
        <v>08926</v>
      </c>
      <c r="C193" s="11" t="s">
        <v>191</v>
      </c>
      <c r="D193" s="12">
        <v>437.0</v>
      </c>
    </row>
    <row r="194" spans="1:4" customHeight="1" ht="130">
      <c r="A194"/>
      <c r="B194" s="10" t="str">
        <f>"09024"</f>
        <v>09024</v>
      </c>
      <c r="C194" s="11" t="s">
        <v>192</v>
      </c>
      <c r="D194" s="12">
        <v>46.0</v>
      </c>
    </row>
    <row r="195" spans="1:4" customHeight="1" ht="130">
      <c r="A195"/>
      <c r="B195" s="10" t="str">
        <f>"09025"</f>
        <v>09025</v>
      </c>
      <c r="C195" s="11" t="s">
        <v>193</v>
      </c>
      <c r="D195" s="12">
        <v>519.0</v>
      </c>
    </row>
    <row r="196" spans="1:4" customHeight="1" ht="130">
      <c r="A196"/>
      <c r="B196" s="10" t="str">
        <f>"09030"</f>
        <v>09030</v>
      </c>
      <c r="C196" s="11" t="s">
        <v>194</v>
      </c>
      <c r="D196" s="12">
        <v>73.0</v>
      </c>
    </row>
    <row r="197" spans="1:4" customHeight="1" ht="130">
      <c r="A197"/>
      <c r="B197" s="10" t="str">
        <f>"09073"</f>
        <v>09073</v>
      </c>
      <c r="C197" s="11" t="s">
        <v>195</v>
      </c>
      <c r="D197" s="12">
        <v>6.0</v>
      </c>
    </row>
    <row r="198" spans="1:4" customHeight="1" ht="130">
      <c r="A198"/>
      <c r="B198" s="10" t="str">
        <f>"09076"</f>
        <v>09076</v>
      </c>
      <c r="C198" s="11" t="s">
        <v>196</v>
      </c>
      <c r="D198" s="12">
        <v>8.0</v>
      </c>
    </row>
    <row r="199" spans="1:4" customHeight="1" ht="130">
      <c r="A199"/>
      <c r="B199" s="10" t="str">
        <f>"09077"</f>
        <v>09077</v>
      </c>
      <c r="C199" s="11" t="s">
        <v>197</v>
      </c>
      <c r="D199" s="12">
        <v>14.0</v>
      </c>
    </row>
    <row r="200" spans="1:4" customHeight="1" ht="130">
      <c r="A200"/>
      <c r="B200" s="10" t="str">
        <f>"09078"</f>
        <v>09078</v>
      </c>
      <c r="C200" s="11" t="s">
        <v>198</v>
      </c>
      <c r="D200" s="12">
        <v>18.0</v>
      </c>
    </row>
    <row r="201" spans="1:4" customHeight="1" ht="130">
      <c r="A201"/>
      <c r="B201" s="10" t="str">
        <f>"09180"</f>
        <v>09180</v>
      </c>
      <c r="C201" s="11" t="s">
        <v>199</v>
      </c>
      <c r="D201" s="12">
        <v>267.0</v>
      </c>
    </row>
    <row r="202" spans="1:4" customHeight="1" ht="130">
      <c r="A202"/>
      <c r="B202" s="10" t="str">
        <f>"09505"</f>
        <v>09505</v>
      </c>
      <c r="C202" s="11" t="s">
        <v>200</v>
      </c>
      <c r="D202" s="12">
        <v>811.0</v>
      </c>
    </row>
    <row r="203" spans="1:4" customHeight="1" ht="130">
      <c r="A203"/>
      <c r="B203" s="10" t="str">
        <f>"09928"</f>
        <v>09928</v>
      </c>
      <c r="C203" s="11" t="s">
        <v>201</v>
      </c>
      <c r="D203" s="12">
        <v>75.0</v>
      </c>
    </row>
    <row r="204" spans="1:4" customHeight="1" ht="130">
      <c r="A204"/>
      <c r="B204" s="10" t="str">
        <f>"10083"</f>
        <v>10083</v>
      </c>
      <c r="C204" s="11" t="s">
        <v>202</v>
      </c>
      <c r="D204" s="12">
        <v>554.0</v>
      </c>
    </row>
    <row r="205" spans="1:4" customHeight="1" ht="130">
      <c r="A205"/>
      <c r="B205" s="10" t="str">
        <f>"10331"</f>
        <v>10331</v>
      </c>
      <c r="C205" s="11" t="s">
        <v>203</v>
      </c>
      <c r="D205" s="12">
        <v>337.0</v>
      </c>
    </row>
    <row r="206" spans="1:4" customHeight="1" ht="130">
      <c r="A206"/>
      <c r="B206" s="10" t="str">
        <f>"10332"</f>
        <v>10332</v>
      </c>
      <c r="C206" s="11" t="s">
        <v>204</v>
      </c>
      <c r="D206" s="12">
        <v>338.0</v>
      </c>
    </row>
    <row r="207" spans="1:4" customHeight="1" ht="130">
      <c r="A207"/>
      <c r="B207" s="10" t="str">
        <f>"10333"</f>
        <v>10333</v>
      </c>
      <c r="C207" s="11" t="s">
        <v>205</v>
      </c>
      <c r="D207" s="12">
        <v>436.0</v>
      </c>
    </row>
    <row r="208" spans="1:4" customHeight="1" ht="130">
      <c r="A208"/>
      <c r="B208" s="10" t="str">
        <f>"10571"</f>
        <v>10571</v>
      </c>
      <c r="C208" s="11" t="s">
        <v>206</v>
      </c>
      <c r="D208" s="12">
        <v>525.0</v>
      </c>
    </row>
    <row r="209" spans="1:4" customHeight="1" ht="130">
      <c r="A209"/>
      <c r="B209" s="10" t="str">
        <f>"10572"</f>
        <v>10572</v>
      </c>
      <c r="C209" s="11" t="s">
        <v>207</v>
      </c>
      <c r="D209" s="12">
        <v>188.0</v>
      </c>
    </row>
    <row r="210" spans="1:4" customHeight="1" ht="130">
      <c r="A210"/>
      <c r="B210" s="10" t="str">
        <f>"10573"</f>
        <v>10573</v>
      </c>
      <c r="C210" s="11" t="s">
        <v>208</v>
      </c>
      <c r="D210" s="12">
        <v>27.0</v>
      </c>
    </row>
    <row r="211" spans="1:4" customHeight="1" ht="130">
      <c r="A211"/>
      <c r="B211" s="10" t="str">
        <f>"10574"</f>
        <v>10574</v>
      </c>
      <c r="C211" s="11" t="s">
        <v>209</v>
      </c>
      <c r="D211" s="12">
        <v>32.0</v>
      </c>
    </row>
    <row r="212" spans="1:4" customHeight="1" ht="130">
      <c r="A212"/>
      <c r="B212" s="10" t="str">
        <f>"10575"</f>
        <v>10575</v>
      </c>
      <c r="C212" s="11" t="s">
        <v>210</v>
      </c>
      <c r="D212" s="12">
        <v>56.0</v>
      </c>
    </row>
    <row r="213" spans="1:4" customHeight="1" ht="130">
      <c r="A213"/>
      <c r="B213" s="10" t="str">
        <f>"10583"</f>
        <v>10583</v>
      </c>
      <c r="C213" s="11" t="s">
        <v>211</v>
      </c>
      <c r="D213" s="12">
        <v>114.0</v>
      </c>
    </row>
    <row r="214" spans="1:4" customHeight="1" ht="130">
      <c r="A214"/>
      <c r="B214" s="10" t="str">
        <f>"10709"</f>
        <v>10709</v>
      </c>
      <c r="C214" s="11" t="s">
        <v>212</v>
      </c>
      <c r="D214" s="12">
        <v>395.0</v>
      </c>
    </row>
    <row r="215" spans="1:4" customHeight="1" ht="130">
      <c r="A215"/>
      <c r="B215" s="10" t="str">
        <f>"10869"</f>
        <v>10869</v>
      </c>
      <c r="C215" s="11" t="s">
        <v>213</v>
      </c>
      <c r="D215" s="12">
        <v>64.0</v>
      </c>
    </row>
    <row r="216" spans="1:4" customHeight="1" ht="130">
      <c r="A216"/>
      <c r="B216" s="10" t="str">
        <f>"10872"</f>
        <v>10872</v>
      </c>
      <c r="C216" s="11" t="s">
        <v>214</v>
      </c>
      <c r="D216" s="12">
        <v>304.0</v>
      </c>
    </row>
    <row r="217" spans="1:4" customHeight="1" ht="130">
      <c r="A217"/>
      <c r="B217" s="10" t="str">
        <f>"10878"</f>
        <v>10878</v>
      </c>
      <c r="C217" s="11" t="s">
        <v>215</v>
      </c>
      <c r="D217" s="12">
        <v>434.0</v>
      </c>
    </row>
    <row r="218" spans="1:4" customHeight="1" ht="130">
      <c r="A218"/>
      <c r="B218" s="10" t="str">
        <f>"11321"</f>
        <v>11321</v>
      </c>
      <c r="C218" s="11" t="s">
        <v>216</v>
      </c>
      <c r="D218" s="12">
        <v>554.0</v>
      </c>
    </row>
    <row r="219" spans="1:4" customHeight="1" ht="130">
      <c r="A219"/>
      <c r="B219" s="10" t="str">
        <f>"11322"</f>
        <v>11322</v>
      </c>
      <c r="C219" s="11" t="s">
        <v>217</v>
      </c>
      <c r="D219" s="12">
        <v>518.0</v>
      </c>
    </row>
    <row r="220" spans="1:4" customHeight="1" ht="130">
      <c r="A220"/>
      <c r="B220" s="10" t="str">
        <f>"11323"</f>
        <v>11323</v>
      </c>
      <c r="C220" s="11" t="s">
        <v>218</v>
      </c>
      <c r="D220" s="12">
        <v>763.0</v>
      </c>
    </row>
    <row r="221" spans="1:4" customHeight="1" ht="130">
      <c r="A221"/>
      <c r="B221" s="10" t="str">
        <f>"11720"</f>
        <v>11720</v>
      </c>
      <c r="C221" s="11" t="s">
        <v>219</v>
      </c>
      <c r="D221" s="12">
        <v>67.0</v>
      </c>
    </row>
    <row r="222" spans="1:4" customHeight="1" ht="130">
      <c r="A222"/>
      <c r="B222" s="10" t="str">
        <f>"11721"</f>
        <v>11721</v>
      </c>
      <c r="C222" s="11" t="s">
        <v>220</v>
      </c>
      <c r="D222" s="12">
        <v>46.0</v>
      </c>
    </row>
    <row r="223" spans="1:4" customHeight="1" ht="130">
      <c r="A223"/>
      <c r="B223" s="10" t="str">
        <f>"14010"</f>
        <v>14010</v>
      </c>
      <c r="C223" s="11" t="s">
        <v>221</v>
      </c>
      <c r="D223" s="12">
        <v>26.0</v>
      </c>
    </row>
    <row r="224" spans="1:4" customHeight="1" ht="130">
      <c r="A224"/>
      <c r="B224" s="10" t="str">
        <f>"14011"</f>
        <v>14011</v>
      </c>
      <c r="C224" s="11" t="s">
        <v>222</v>
      </c>
      <c r="D224" s="12">
        <v>60.0</v>
      </c>
    </row>
    <row r="225" spans="1:4" customHeight="1" ht="130">
      <c r="A225"/>
      <c r="B225" s="10" t="str">
        <f>"14163"</f>
        <v>14163</v>
      </c>
      <c r="C225" s="11" t="s">
        <v>223</v>
      </c>
      <c r="D225" s="12">
        <v>342.0</v>
      </c>
    </row>
    <row r="226" spans="1:4" customHeight="1" ht="130">
      <c r="A226"/>
      <c r="B226" s="10" t="str">
        <f>"14890"</f>
        <v>14890</v>
      </c>
      <c r="C226" s="11" t="s">
        <v>224</v>
      </c>
      <c r="D226" s="12">
        <v>126.0</v>
      </c>
    </row>
    <row r="227" spans="1:4" customHeight="1" ht="130">
      <c r="A227"/>
      <c r="B227" s="10" t="str">
        <f>"14891"</f>
        <v>14891</v>
      </c>
      <c r="C227" s="11" t="s">
        <v>225</v>
      </c>
      <c r="D227" s="12">
        <v>194.0</v>
      </c>
    </row>
    <row r="228" spans="1:4" customHeight="1" ht="130">
      <c r="A228"/>
      <c r="B228" s="10" t="str">
        <f>"15717"</f>
        <v>15717</v>
      </c>
      <c r="C228" s="11" t="s">
        <v>226</v>
      </c>
      <c r="D228" s="12">
        <v>373.0</v>
      </c>
    </row>
    <row r="229" spans="1:4" customHeight="1" ht="130">
      <c r="A229"/>
      <c r="B229" s="10" t="str">
        <f>"15718"</f>
        <v>15718</v>
      </c>
      <c r="C229" s="11" t="s">
        <v>227</v>
      </c>
      <c r="D229" s="12">
        <v>68.0</v>
      </c>
    </row>
    <row r="230" spans="1:4" customHeight="1" ht="130">
      <c r="A230"/>
      <c r="B230" s="10" t="str">
        <f>"15719"</f>
        <v>15719</v>
      </c>
      <c r="C230" s="11" t="s">
        <v>228</v>
      </c>
      <c r="D230" s="12">
        <v>97.0</v>
      </c>
    </row>
    <row r="231" spans="1:4" customHeight="1" ht="130">
      <c r="A231"/>
      <c r="B231" s="10" t="str">
        <f>"15720"</f>
        <v>15720</v>
      </c>
      <c r="C231" s="11" t="s">
        <v>229</v>
      </c>
      <c r="D231" s="12">
        <v>680.0</v>
      </c>
    </row>
    <row r="232" spans="1:4" customHeight="1" ht="130">
      <c r="A232"/>
      <c r="B232" s="10" t="str">
        <f>"15816"</f>
        <v>15816</v>
      </c>
      <c r="C232" s="11" t="s">
        <v>230</v>
      </c>
      <c r="D232" s="12">
        <v>17.0</v>
      </c>
    </row>
    <row r="233" spans="1:4" customHeight="1" ht="130">
      <c r="A233"/>
      <c r="B233" s="10" t="str">
        <f>"15817"</f>
        <v>15817</v>
      </c>
      <c r="C233" s="11" t="s">
        <v>231</v>
      </c>
      <c r="D233" s="12">
        <v>28.0</v>
      </c>
    </row>
    <row r="234" spans="1:4" customHeight="1" ht="130">
      <c r="A234"/>
      <c r="B234" s="10" t="str">
        <f>"16440"</f>
        <v>16440</v>
      </c>
      <c r="C234" s="11" t="s">
        <v>232</v>
      </c>
      <c r="D234" s="12">
        <v>32.0</v>
      </c>
    </row>
    <row r="235" spans="1:4" customHeight="1" ht="130">
      <c r="A235"/>
      <c r="B235" s="10" t="str">
        <f>"16442"</f>
        <v>16442</v>
      </c>
      <c r="C235" s="11" t="s">
        <v>233</v>
      </c>
      <c r="D235" s="12">
        <v>42.0</v>
      </c>
    </row>
    <row r="236" spans="1:4" customHeight="1" ht="130">
      <c r="A236"/>
      <c r="B236" s="10" t="str">
        <f>"16444"</f>
        <v>16444</v>
      </c>
      <c r="C236" s="11" t="s">
        <v>234</v>
      </c>
      <c r="D236" s="12">
        <v>39.0</v>
      </c>
    </row>
    <row r="237" spans="1:4" customHeight="1" ht="130">
      <c r="A237"/>
      <c r="B237" s="10" t="str">
        <f>"16445"</f>
        <v>16445</v>
      </c>
      <c r="C237" s="11" t="s">
        <v>235</v>
      </c>
      <c r="D237" s="12">
        <v>39.0</v>
      </c>
    </row>
    <row r="238" spans="1:4" customHeight="1" ht="130">
      <c r="A238"/>
      <c r="B238" s="10" t="str">
        <f>"16446"</f>
        <v>16446</v>
      </c>
      <c r="C238" s="11" t="s">
        <v>236</v>
      </c>
      <c r="D238" s="12">
        <v>39.0</v>
      </c>
    </row>
    <row r="239" spans="1:4" customHeight="1" ht="130">
      <c r="A239"/>
      <c r="B239" s="10" t="str">
        <f>"16447"</f>
        <v>16447</v>
      </c>
      <c r="C239" s="11" t="s">
        <v>237</v>
      </c>
      <c r="D239" s="12">
        <v>59.0</v>
      </c>
    </row>
    <row r="240" spans="1:4" customHeight="1" ht="130">
      <c r="A240"/>
      <c r="B240" s="10" t="str">
        <f>"16448"</f>
        <v>16448</v>
      </c>
      <c r="C240" s="11" t="s">
        <v>238</v>
      </c>
      <c r="D240" s="12">
        <v>59.0</v>
      </c>
    </row>
    <row r="241" spans="1:4" customHeight="1" ht="130">
      <c r="A241"/>
      <c r="B241" s="10" t="str">
        <f>"16449"</f>
        <v>16449</v>
      </c>
      <c r="C241" s="11" t="s">
        <v>239</v>
      </c>
      <c r="D241" s="12">
        <v>59.0</v>
      </c>
    </row>
    <row r="242" spans="1:4" customHeight="1" ht="130">
      <c r="A242"/>
      <c r="B242" s="10" t="str">
        <f>"16450"</f>
        <v>16450</v>
      </c>
      <c r="C242" s="11" t="s">
        <v>240</v>
      </c>
      <c r="D242" s="12">
        <v>74.0</v>
      </c>
    </row>
    <row r="243" spans="1:4" customHeight="1" ht="130">
      <c r="A243"/>
      <c r="B243" s="10" t="str">
        <f>"16451"</f>
        <v>16451</v>
      </c>
      <c r="C243" s="11" t="s">
        <v>241</v>
      </c>
      <c r="D243" s="12">
        <v>37.0</v>
      </c>
    </row>
    <row r="244" spans="1:4" customHeight="1" ht="130">
      <c r="A244"/>
      <c r="B244" s="10" t="str">
        <f>"16452"</f>
        <v>16452</v>
      </c>
      <c r="C244" s="11" t="s">
        <v>242</v>
      </c>
      <c r="D244" s="12">
        <v>37.0</v>
      </c>
    </row>
    <row r="245" spans="1:4" customHeight="1" ht="130">
      <c r="A245"/>
      <c r="B245" s="10" t="str">
        <f>"16453"</f>
        <v>16453</v>
      </c>
      <c r="C245" s="11" t="s">
        <v>243</v>
      </c>
      <c r="D245" s="12">
        <v>37.0</v>
      </c>
    </row>
    <row r="246" spans="1:4" customHeight="1" ht="130">
      <c r="A246"/>
      <c r="B246" s="10" t="str">
        <f>"16454"</f>
        <v>16454</v>
      </c>
      <c r="C246" s="11" t="s">
        <v>244</v>
      </c>
      <c r="D246" s="12">
        <v>62.0</v>
      </c>
    </row>
    <row r="247" spans="1:4" customHeight="1" ht="130">
      <c r="A247"/>
      <c r="B247" s="10" t="str">
        <f>"16455"</f>
        <v>16455</v>
      </c>
      <c r="C247" s="11" t="s">
        <v>245</v>
      </c>
      <c r="D247" s="12">
        <v>52.0</v>
      </c>
    </row>
    <row r="248" spans="1:4" customHeight="1" ht="130">
      <c r="A248"/>
      <c r="B248" s="10" t="str">
        <f>"16456"</f>
        <v>16456</v>
      </c>
      <c r="C248" s="11" t="s">
        <v>246</v>
      </c>
      <c r="D248" s="12">
        <v>52.0</v>
      </c>
    </row>
    <row r="249" spans="1:4" customHeight="1" ht="130">
      <c r="A249"/>
      <c r="B249" s="10" t="str">
        <f>"16457"</f>
        <v>16457</v>
      </c>
      <c r="C249" s="11" t="s">
        <v>247</v>
      </c>
      <c r="D249" s="12">
        <v>52.0</v>
      </c>
    </row>
    <row r="250" spans="1:4" customHeight="1" ht="130">
      <c r="A250"/>
      <c r="B250" s="10" t="str">
        <f>"16458"</f>
        <v>16458</v>
      </c>
      <c r="C250" s="11" t="s">
        <v>248</v>
      </c>
      <c r="D250" s="12">
        <v>66.0</v>
      </c>
    </row>
    <row r="251" spans="1:4" customHeight="1" ht="130">
      <c r="A251"/>
      <c r="B251" s="10" t="str">
        <f>"16459"</f>
        <v>16459</v>
      </c>
      <c r="C251" s="11" t="s">
        <v>249</v>
      </c>
      <c r="D251" s="12">
        <v>93.0</v>
      </c>
    </row>
    <row r="252" spans="1:4" customHeight="1" ht="130">
      <c r="A252"/>
      <c r="B252" s="10" t="str">
        <f>"16460"</f>
        <v>16460</v>
      </c>
      <c r="C252" s="11" t="s">
        <v>250</v>
      </c>
      <c r="D252" s="12">
        <v>81.0</v>
      </c>
    </row>
    <row r="253" spans="1:4" customHeight="1" ht="130">
      <c r="A253"/>
      <c r="B253" s="10" t="str">
        <f>"16461"</f>
        <v>16461</v>
      </c>
      <c r="C253" s="11" t="s">
        <v>251</v>
      </c>
      <c r="D253" s="12">
        <v>66.0</v>
      </c>
    </row>
    <row r="254" spans="1:4" customHeight="1" ht="130">
      <c r="A254"/>
      <c r="B254" s="10" t="str">
        <f>"16462"</f>
        <v>16462</v>
      </c>
      <c r="C254" s="11" t="s">
        <v>252</v>
      </c>
      <c r="D254" s="12">
        <v>105.0</v>
      </c>
    </row>
    <row r="255" spans="1:4" customHeight="1" ht="130">
      <c r="A255"/>
      <c r="B255" s="10" t="str">
        <f>"16463"</f>
        <v>16463</v>
      </c>
      <c r="C255" s="11" t="s">
        <v>253</v>
      </c>
      <c r="D255" s="12">
        <v>57.0</v>
      </c>
    </row>
    <row r="256" spans="1:4" customHeight="1" ht="130">
      <c r="A256"/>
      <c r="B256" s="10" t="str">
        <f>"16464"</f>
        <v>16464</v>
      </c>
      <c r="C256" s="11" t="s">
        <v>254</v>
      </c>
      <c r="D256" s="12">
        <v>57.0</v>
      </c>
    </row>
    <row r="257" spans="1:4" customHeight="1" ht="130">
      <c r="A257"/>
      <c r="B257" s="10" t="str">
        <f>"16465"</f>
        <v>16465</v>
      </c>
      <c r="C257" s="11" t="s">
        <v>255</v>
      </c>
      <c r="D257" s="12">
        <v>57.0</v>
      </c>
    </row>
    <row r="258" spans="1:4" customHeight="1" ht="130">
      <c r="A258"/>
      <c r="B258" s="10" t="str">
        <f>"16466"</f>
        <v>16466</v>
      </c>
      <c r="C258" s="11" t="s">
        <v>256</v>
      </c>
      <c r="D258" s="12">
        <v>91.0</v>
      </c>
    </row>
    <row r="259" spans="1:4" customHeight="1" ht="130">
      <c r="A259"/>
      <c r="B259" s="10" t="str">
        <f>"16467"</f>
        <v>16467</v>
      </c>
      <c r="C259" s="11" t="s">
        <v>257</v>
      </c>
      <c r="D259" s="12">
        <v>91.0</v>
      </c>
    </row>
    <row r="260" spans="1:4" customHeight="1" ht="130">
      <c r="A260"/>
      <c r="B260" s="10" t="str">
        <f>"16468"</f>
        <v>16468</v>
      </c>
      <c r="C260" s="11" t="s">
        <v>258</v>
      </c>
      <c r="D260" s="12">
        <v>91.0</v>
      </c>
    </row>
    <row r="261" spans="1:4" customHeight="1" ht="130">
      <c r="A261"/>
      <c r="B261" s="10" t="str">
        <f>"16470"</f>
        <v>16470</v>
      </c>
      <c r="C261" s="11" t="s">
        <v>259</v>
      </c>
      <c r="D261" s="12">
        <v>50.0</v>
      </c>
    </row>
    <row r="262" spans="1:4" customHeight="1" ht="130">
      <c r="A262"/>
      <c r="B262" s="10" t="str">
        <f>"16471"</f>
        <v>16471</v>
      </c>
      <c r="C262" s="11" t="s">
        <v>260</v>
      </c>
      <c r="D262" s="12">
        <v>50.0</v>
      </c>
    </row>
    <row r="263" spans="1:4" customHeight="1" ht="130">
      <c r="A263"/>
      <c r="B263" s="10" t="str">
        <f>"16472"</f>
        <v>16472</v>
      </c>
      <c r="C263" s="11" t="s">
        <v>261</v>
      </c>
      <c r="D263" s="12">
        <v>50.0</v>
      </c>
    </row>
    <row r="264" spans="1:4" customHeight="1" ht="130">
      <c r="A264"/>
      <c r="B264" s="10" t="str">
        <f>"16473"</f>
        <v>16473</v>
      </c>
      <c r="C264" s="11" t="s">
        <v>262</v>
      </c>
      <c r="D264" s="12">
        <v>77.0</v>
      </c>
    </row>
    <row r="265" spans="1:4" customHeight="1" ht="130">
      <c r="A265"/>
      <c r="B265" s="10" t="str">
        <f>"16474"</f>
        <v>16474</v>
      </c>
      <c r="C265" s="11" t="s">
        <v>263</v>
      </c>
      <c r="D265" s="12">
        <v>77.0</v>
      </c>
    </row>
    <row r="266" spans="1:4" customHeight="1" ht="130">
      <c r="A266"/>
      <c r="B266" s="10" t="str">
        <f>"16475"</f>
        <v>16475</v>
      </c>
      <c r="C266" s="11" t="s">
        <v>264</v>
      </c>
      <c r="D266" s="12">
        <v>77.0</v>
      </c>
    </row>
    <row r="267" spans="1:4" customHeight="1" ht="130">
      <c r="A267"/>
      <c r="B267" s="10" t="str">
        <f>"16477"</f>
        <v>16477</v>
      </c>
      <c r="C267" s="11" t="s">
        <v>265</v>
      </c>
      <c r="D267" s="12">
        <v>103.0</v>
      </c>
    </row>
    <row r="268" spans="1:4" customHeight="1" ht="130">
      <c r="A268"/>
      <c r="B268" s="10" t="str">
        <f>"16478"</f>
        <v>16478</v>
      </c>
      <c r="C268" s="11" t="s">
        <v>266</v>
      </c>
      <c r="D268" s="12">
        <v>136.0</v>
      </c>
    </row>
    <row r="269" spans="1:4" customHeight="1" ht="130">
      <c r="A269"/>
      <c r="B269" s="10" t="str">
        <f>"16479"</f>
        <v>16479</v>
      </c>
      <c r="C269" s="11" t="s">
        <v>267</v>
      </c>
      <c r="D269" s="12">
        <v>143.0</v>
      </c>
    </row>
    <row r="270" spans="1:4" customHeight="1" ht="130">
      <c r="A270"/>
      <c r="B270" s="10" t="str">
        <f>"16480"</f>
        <v>16480</v>
      </c>
      <c r="C270" s="11" t="s">
        <v>268</v>
      </c>
      <c r="D270" s="12">
        <v>86.0</v>
      </c>
    </row>
    <row r="271" spans="1:4" customHeight="1" ht="130">
      <c r="A271"/>
      <c r="B271" s="10" t="str">
        <f>"16481"</f>
        <v>16481</v>
      </c>
      <c r="C271" s="11" t="s">
        <v>269</v>
      </c>
      <c r="D271" s="12">
        <v>86.0</v>
      </c>
    </row>
    <row r="272" spans="1:4" customHeight="1" ht="130">
      <c r="A272"/>
      <c r="B272" s="10" t="str">
        <f>"16482"</f>
        <v>16482</v>
      </c>
      <c r="C272" s="11" t="s">
        <v>270</v>
      </c>
      <c r="D272" s="12">
        <v>86.0</v>
      </c>
    </row>
    <row r="273" spans="1:4" customHeight="1" ht="130">
      <c r="A273"/>
      <c r="B273" s="10" t="str">
        <f>"16483"</f>
        <v>16483</v>
      </c>
      <c r="C273" s="11" t="s">
        <v>271</v>
      </c>
      <c r="D273" s="12">
        <v>127.0</v>
      </c>
    </row>
    <row r="274" spans="1:4" customHeight="1" ht="130">
      <c r="A274"/>
      <c r="B274" s="10" t="str">
        <f>"16484"</f>
        <v>16484</v>
      </c>
      <c r="C274" s="11" t="s">
        <v>272</v>
      </c>
      <c r="D274" s="12">
        <v>127.0</v>
      </c>
    </row>
    <row r="275" spans="1:4" customHeight="1" ht="130">
      <c r="A275"/>
      <c r="B275" s="10" t="str">
        <f>"16485"</f>
        <v>16485</v>
      </c>
      <c r="C275" s="11" t="s">
        <v>273</v>
      </c>
      <c r="D275" s="12">
        <v>127.0</v>
      </c>
    </row>
    <row r="276" spans="1:4" customHeight="1" ht="130">
      <c r="A276"/>
      <c r="B276" s="10" t="str">
        <f>"16486"</f>
        <v>16486</v>
      </c>
      <c r="C276" s="11" t="s">
        <v>274</v>
      </c>
      <c r="D276" s="12">
        <v>77.0</v>
      </c>
    </row>
    <row r="277" spans="1:4" customHeight="1" ht="130">
      <c r="A277"/>
      <c r="B277" s="10" t="str">
        <f>"16487"</f>
        <v>16487</v>
      </c>
      <c r="C277" s="11" t="s">
        <v>275</v>
      </c>
      <c r="D277" s="12">
        <v>77.0</v>
      </c>
    </row>
    <row r="278" spans="1:4" customHeight="1" ht="130">
      <c r="A278"/>
      <c r="B278" s="10" t="str">
        <f>"16488"</f>
        <v>16488</v>
      </c>
      <c r="C278" s="11" t="s">
        <v>276</v>
      </c>
      <c r="D278" s="12">
        <v>77.0</v>
      </c>
    </row>
    <row r="279" spans="1:4" customHeight="1" ht="130">
      <c r="A279"/>
      <c r="B279" s="10" t="str">
        <f>"16489"</f>
        <v>16489</v>
      </c>
      <c r="C279" s="11" t="s">
        <v>277</v>
      </c>
      <c r="D279" s="12">
        <v>116.0</v>
      </c>
    </row>
    <row r="280" spans="1:4" customHeight="1" ht="130">
      <c r="A280"/>
      <c r="B280" s="10" t="str">
        <f>"16490"</f>
        <v>16490</v>
      </c>
      <c r="C280" s="11" t="s">
        <v>278</v>
      </c>
      <c r="D280" s="12">
        <v>116.0</v>
      </c>
    </row>
    <row r="281" spans="1:4" customHeight="1" ht="130">
      <c r="A281"/>
      <c r="B281" s="10" t="str">
        <f>"16491"</f>
        <v>16491</v>
      </c>
      <c r="C281" s="11" t="s">
        <v>279</v>
      </c>
      <c r="D281" s="12">
        <v>116.0</v>
      </c>
    </row>
    <row r="282" spans="1:4" customHeight="1" ht="130">
      <c r="A282"/>
      <c r="B282" s="10" t="str">
        <f>"16492"</f>
        <v>16492</v>
      </c>
      <c r="C282" s="11" t="s">
        <v>280</v>
      </c>
      <c r="D282" s="12">
        <v>23.0</v>
      </c>
    </row>
    <row r="283" spans="1:4" customHeight="1" ht="130">
      <c r="A283"/>
      <c r="B283" s="10" t="str">
        <f>"16493"</f>
        <v>16493</v>
      </c>
      <c r="C283" s="11" t="s">
        <v>281</v>
      </c>
      <c r="D283" s="12">
        <v>35.0</v>
      </c>
    </row>
    <row r="284" spans="1:4" customHeight="1" ht="130">
      <c r="A284"/>
      <c r="B284" s="10" t="str">
        <f>"16829"</f>
        <v>16829</v>
      </c>
      <c r="C284" s="11" t="s">
        <v>282</v>
      </c>
      <c r="D284" s="12">
        <v>374.0</v>
      </c>
    </row>
    <row r="285" spans="1:4" customHeight="1" ht="130">
      <c r="A285"/>
      <c r="B285" s="10" t="str">
        <f>"16830"</f>
        <v>16830</v>
      </c>
      <c r="C285" s="11" t="s">
        <v>283</v>
      </c>
      <c r="D285" s="12">
        <v>575.0</v>
      </c>
    </row>
    <row r="286" spans="1:4" customHeight="1" ht="130">
      <c r="A286"/>
      <c r="B286" s="10" t="str">
        <f>"16831"</f>
        <v>16831</v>
      </c>
      <c r="C286" s="11" t="s">
        <v>284</v>
      </c>
      <c r="D286" s="12">
        <v>330.0</v>
      </c>
    </row>
    <row r="287" spans="1:4" customHeight="1" ht="130">
      <c r="A287"/>
      <c r="B287" s="10" t="str">
        <f>"16832"</f>
        <v>16832</v>
      </c>
      <c r="C287" s="11" t="s">
        <v>285</v>
      </c>
      <c r="D287" s="12">
        <v>306.0</v>
      </c>
    </row>
    <row r="288" spans="1:4" customHeight="1" ht="130">
      <c r="A288"/>
      <c r="B288" s="10" t="str">
        <f>"16833"</f>
        <v>16833</v>
      </c>
      <c r="C288" s="11" t="s">
        <v>286</v>
      </c>
      <c r="D288" s="12">
        <v>330.0</v>
      </c>
    </row>
    <row r="289" spans="1:4" customHeight="1" ht="130">
      <c r="A289"/>
      <c r="B289" s="10" t="str">
        <f>"16834"</f>
        <v>16834</v>
      </c>
      <c r="C289" s="11" t="s">
        <v>287</v>
      </c>
      <c r="D289" s="12">
        <v>354.0</v>
      </c>
    </row>
    <row r="290" spans="1:4" customHeight="1" ht="130">
      <c r="A290"/>
      <c r="B290" s="10" t="str">
        <f>"16835"</f>
        <v>16835</v>
      </c>
      <c r="C290" s="11" t="s">
        <v>288</v>
      </c>
      <c r="D290" s="12">
        <v>373.0</v>
      </c>
    </row>
    <row r="291" spans="1:4" customHeight="1" ht="130">
      <c r="A291"/>
      <c r="B291" s="10" t="str">
        <f>"16836"</f>
        <v>16836</v>
      </c>
      <c r="C291" s="11" t="s">
        <v>289</v>
      </c>
      <c r="D291" s="12">
        <v>373.0</v>
      </c>
    </row>
    <row r="292" spans="1:4" customHeight="1" ht="130">
      <c r="A292"/>
      <c r="B292" s="10" t="str">
        <f>"16837"</f>
        <v>16837</v>
      </c>
      <c r="C292" s="11" t="s">
        <v>290</v>
      </c>
      <c r="D292" s="12">
        <v>98.0</v>
      </c>
    </row>
    <row r="293" spans="1:4" customHeight="1" ht="130">
      <c r="A293"/>
      <c r="B293" s="10" t="str">
        <f>"16838"</f>
        <v>16838</v>
      </c>
      <c r="C293" s="11" t="s">
        <v>291</v>
      </c>
      <c r="D293" s="12">
        <v>268.0</v>
      </c>
    </row>
    <row r="294" spans="1:4" customHeight="1" ht="130">
      <c r="A294"/>
      <c r="B294" s="10" t="str">
        <f>"17198"</f>
        <v>17198</v>
      </c>
      <c r="C294" s="11" t="s">
        <v>292</v>
      </c>
      <c r="D294" s="12">
        <v>932.0</v>
      </c>
    </row>
    <row r="295" spans="1:4" customHeight="1" ht="130">
      <c r="A295"/>
      <c r="B295" s="10" t="str">
        <f>"17761"</f>
        <v>17761</v>
      </c>
      <c r="C295" s="11" t="s">
        <v>293</v>
      </c>
      <c r="D295" s="12">
        <v>363.0</v>
      </c>
    </row>
    <row r="296" spans="1:4" customHeight="1" ht="130">
      <c r="A296"/>
      <c r="B296" s="10" t="str">
        <f>"17762"</f>
        <v>17762</v>
      </c>
      <c r="C296" s="11" t="s">
        <v>294</v>
      </c>
      <c r="D296" s="12">
        <v>89.0</v>
      </c>
    </row>
    <row r="297" spans="1:4" customHeight="1" ht="130">
      <c r="A297"/>
      <c r="B297" s="10" t="str">
        <f>"18208"</f>
        <v>18208</v>
      </c>
      <c r="C297" s="11" t="s">
        <v>295</v>
      </c>
      <c r="D297" s="12">
        <v>70.0</v>
      </c>
    </row>
    <row r="298" spans="1:4" customHeight="1" ht="130">
      <c r="A298"/>
      <c r="B298" s="10" t="str">
        <f>"18666"</f>
        <v>18666</v>
      </c>
      <c r="C298" s="11" t="s">
        <v>296</v>
      </c>
      <c r="D298" s="12">
        <v>334.0</v>
      </c>
    </row>
    <row r="299" spans="1:4" customHeight="1" ht="130">
      <c r="A299"/>
      <c r="B299" s="10" t="str">
        <f>"18667"</f>
        <v>18667</v>
      </c>
      <c r="C299" s="11" t="s">
        <v>297</v>
      </c>
      <c r="D299" s="12">
        <v>150.0</v>
      </c>
    </row>
    <row r="300" spans="1:4" customHeight="1" ht="130">
      <c r="A300"/>
      <c r="B300" s="10" t="str">
        <f>"18668"</f>
        <v>18668</v>
      </c>
      <c r="C300" s="11" t="s">
        <v>298</v>
      </c>
      <c r="D300" s="12">
        <v>300.0</v>
      </c>
    </row>
    <row r="301" spans="1:4" customHeight="1" ht="130">
      <c r="A301"/>
      <c r="B301" s="10" t="str">
        <f>"18669"</f>
        <v>18669</v>
      </c>
      <c r="C301" s="11" t="s">
        <v>299</v>
      </c>
      <c r="D301" s="12">
        <v>34.0</v>
      </c>
    </row>
    <row r="302" spans="1:4" customHeight="1" ht="130">
      <c r="A302"/>
      <c r="B302" s="10" t="str">
        <f>"18670"</f>
        <v>18670</v>
      </c>
      <c r="C302" s="11" t="s">
        <v>300</v>
      </c>
      <c r="D302" s="12">
        <v>48.0</v>
      </c>
    </row>
    <row r="303" spans="1:4" customHeight="1" ht="130">
      <c r="A303"/>
      <c r="B303" s="10" t="str">
        <f>"18795"</f>
        <v>18795</v>
      </c>
      <c r="C303" s="11" t="s">
        <v>301</v>
      </c>
      <c r="D303" s="12">
        <v>579.0</v>
      </c>
    </row>
    <row r="304" spans="1:4" customHeight="1" ht="130">
      <c r="A304"/>
      <c r="B304" s="10" t="str">
        <f>"18796"</f>
        <v>18796</v>
      </c>
      <c r="C304" s="11" t="s">
        <v>302</v>
      </c>
      <c r="D304" s="12">
        <v>87.0</v>
      </c>
    </row>
    <row r="305" spans="1:4" customHeight="1" ht="130">
      <c r="A305"/>
      <c r="B305" s="10" t="str">
        <f>"18797"</f>
        <v>18797</v>
      </c>
      <c r="C305" s="11" t="s">
        <v>303</v>
      </c>
      <c r="D305" s="12">
        <v>143.0</v>
      </c>
    </row>
    <row r="306" spans="1:4" customHeight="1" ht="130">
      <c r="A306"/>
      <c r="B306" s="10" t="str">
        <f>"18798"</f>
        <v>18798</v>
      </c>
      <c r="C306" s="11" t="s">
        <v>304</v>
      </c>
      <c r="D306" s="12">
        <v>1328.0</v>
      </c>
    </row>
    <row r="307" spans="1:4" customHeight="1" ht="130">
      <c r="A307"/>
      <c r="B307" s="10" t="str">
        <f>"19088"</f>
        <v>19088</v>
      </c>
      <c r="C307" s="11" t="s">
        <v>305</v>
      </c>
      <c r="D307" s="12">
        <v>106.0</v>
      </c>
    </row>
    <row r="308" spans="1:4" customHeight="1" ht="130">
      <c r="A308"/>
      <c r="B308" s="10" t="str">
        <f>"19145"</f>
        <v>19145</v>
      </c>
      <c r="C308" s="11" t="s">
        <v>306</v>
      </c>
      <c r="D308" s="12">
        <v>270.0</v>
      </c>
    </row>
    <row r="309" spans="1:4" customHeight="1" ht="130">
      <c r="A309"/>
      <c r="B309" s="10" t="str">
        <f>"19154"</f>
        <v>19154</v>
      </c>
      <c r="C309" s="11" t="s">
        <v>307</v>
      </c>
      <c r="D309" s="12">
        <v>6.0</v>
      </c>
    </row>
    <row r="310" spans="1:4" customHeight="1" ht="130">
      <c r="A310"/>
      <c r="B310" s="10" t="str">
        <f>"19412"</f>
        <v>19412</v>
      </c>
      <c r="C310" s="11" t="s">
        <v>308</v>
      </c>
      <c r="D310" s="12">
        <v>346.0</v>
      </c>
    </row>
    <row r="311" spans="1:4" customHeight="1" ht="130">
      <c r="A311"/>
      <c r="B311" s="10" t="str">
        <f>"19414"</f>
        <v>19414</v>
      </c>
      <c r="C311" s="11" t="s">
        <v>309</v>
      </c>
      <c r="D311" s="12">
        <v>1518.0</v>
      </c>
    </row>
    <row r="312" spans="1:4" customHeight="1" ht="130">
      <c r="A312"/>
      <c r="B312" s="10" t="str">
        <f>"19415"</f>
        <v>19415</v>
      </c>
      <c r="C312" s="11" t="s">
        <v>310</v>
      </c>
      <c r="D312" s="12">
        <v>356.0</v>
      </c>
    </row>
    <row r="313" spans="1:4" customHeight="1" ht="130">
      <c r="A313"/>
      <c r="B313" s="10" t="str">
        <f>"19416"</f>
        <v>19416</v>
      </c>
      <c r="C313" s="11" t="s">
        <v>311</v>
      </c>
      <c r="D313" s="12">
        <v>17.0</v>
      </c>
    </row>
    <row r="314" spans="1:4" customHeight="1" ht="130">
      <c r="A314"/>
      <c r="B314" s="10" t="str">
        <f>"19417"</f>
        <v>19417</v>
      </c>
      <c r="C314" s="11" t="s">
        <v>312</v>
      </c>
      <c r="D314" s="12">
        <v>29.0</v>
      </c>
    </row>
    <row r="315" spans="1:4" customHeight="1" ht="130">
      <c r="A315"/>
      <c r="B315" s="10" t="str">
        <f>"19424"</f>
        <v>19424</v>
      </c>
      <c r="C315" s="11" t="s">
        <v>313</v>
      </c>
      <c r="D315" s="12">
        <v>156.0</v>
      </c>
    </row>
    <row r="316" spans="1:4" customHeight="1" ht="130">
      <c r="A316"/>
      <c r="B316" s="10" t="str">
        <f>"19478"</f>
        <v>19478</v>
      </c>
      <c r="C316" s="11" t="s">
        <v>314</v>
      </c>
      <c r="D316" s="12">
        <v>239.0</v>
      </c>
    </row>
    <row r="317" spans="1:4" customHeight="1" ht="130">
      <c r="A317"/>
      <c r="B317" s="10" t="str">
        <f>"19479"</f>
        <v>19479</v>
      </c>
      <c r="C317" s="11" t="s">
        <v>315</v>
      </c>
      <c r="D317" s="12">
        <v>400.0</v>
      </c>
    </row>
    <row r="318" spans="1:4" customHeight="1" ht="130">
      <c r="A318"/>
      <c r="B318" s="10" t="str">
        <f>"19480"</f>
        <v>19480</v>
      </c>
      <c r="C318" s="11" t="s">
        <v>316</v>
      </c>
      <c r="D318" s="12">
        <v>685.0</v>
      </c>
    </row>
    <row r="319" spans="1:4" customHeight="1" ht="130">
      <c r="A319"/>
      <c r="B319" s="10" t="str">
        <f>"19481"</f>
        <v>19481</v>
      </c>
      <c r="C319" s="11" t="s">
        <v>317</v>
      </c>
      <c r="D319" s="12">
        <v>1018.0</v>
      </c>
    </row>
    <row r="320" spans="1:4" customHeight="1" ht="130">
      <c r="A320"/>
      <c r="B320" s="10" t="str">
        <f>"19482"</f>
        <v>19482</v>
      </c>
      <c r="C320" s="11" t="s">
        <v>318</v>
      </c>
      <c r="D320" s="12">
        <v>94.0</v>
      </c>
    </row>
    <row r="321" spans="1:4" customHeight="1" ht="130">
      <c r="A321"/>
      <c r="B321" s="10" t="str">
        <f>"19483"</f>
        <v>19483</v>
      </c>
      <c r="C321" s="11" t="s">
        <v>319</v>
      </c>
      <c r="D321" s="12">
        <v>94.0</v>
      </c>
    </row>
    <row r="322" spans="1:4" customHeight="1" ht="130">
      <c r="A322"/>
      <c r="B322" s="10" t="str">
        <f>"19484"</f>
        <v>19484</v>
      </c>
      <c r="C322" s="11" t="s">
        <v>320</v>
      </c>
      <c r="D322" s="12">
        <v>190.0</v>
      </c>
    </row>
    <row r="323" spans="1:4" customHeight="1" ht="130">
      <c r="A323"/>
      <c r="B323" s="10" t="str">
        <f>"19485"</f>
        <v>19485</v>
      </c>
      <c r="C323" s="11" t="s">
        <v>321</v>
      </c>
      <c r="D323" s="12">
        <v>190.0</v>
      </c>
    </row>
    <row r="324" spans="1:4" customHeight="1" ht="130">
      <c r="A324"/>
      <c r="B324" s="10" t="str">
        <f>"19486"</f>
        <v>19486</v>
      </c>
      <c r="C324" s="11" t="s">
        <v>322</v>
      </c>
      <c r="D324" s="12">
        <v>91.0</v>
      </c>
    </row>
    <row r="325" spans="1:4" customHeight="1" ht="130">
      <c r="A325"/>
      <c r="B325" s="10" t="str">
        <f>"19487"</f>
        <v>19487</v>
      </c>
      <c r="C325" s="11" t="s">
        <v>323</v>
      </c>
      <c r="D325" s="12">
        <v>220.0</v>
      </c>
    </row>
    <row r="326" spans="1:4" customHeight="1" ht="130">
      <c r="A326"/>
      <c r="B326" s="10" t="str">
        <f>"19488"</f>
        <v>19488</v>
      </c>
      <c r="C326" s="11" t="s">
        <v>324</v>
      </c>
      <c r="D326" s="12">
        <v>51.0</v>
      </c>
    </row>
    <row r="327" spans="1:4" customHeight="1" ht="130">
      <c r="A327"/>
      <c r="B327" s="10" t="str">
        <f>"19513"</f>
        <v>19513</v>
      </c>
      <c r="C327" s="11" t="s">
        <v>325</v>
      </c>
      <c r="D327" s="12">
        <v>525.0</v>
      </c>
    </row>
    <row r="328" spans="1:4" customHeight="1" ht="130">
      <c r="A328"/>
      <c r="B328" s="10" t="str">
        <f>"19514"</f>
        <v>19514</v>
      </c>
      <c r="C328" s="11" t="s">
        <v>326</v>
      </c>
      <c r="D328" s="12">
        <v>818.0</v>
      </c>
    </row>
    <row r="329" spans="1:4" customHeight="1" ht="130">
      <c r="A329"/>
      <c r="B329" s="10" t="str">
        <f>"19515"</f>
        <v>19515</v>
      </c>
      <c r="C329" s="11" t="s">
        <v>327</v>
      </c>
      <c r="D329" s="12">
        <v>146.0</v>
      </c>
    </row>
    <row r="330" spans="1:4" customHeight="1" ht="130">
      <c r="A330"/>
      <c r="B330" s="10" t="str">
        <f>"19516"</f>
        <v>19516</v>
      </c>
      <c r="C330" s="11" t="s">
        <v>328</v>
      </c>
      <c r="D330" s="12">
        <v>31.0</v>
      </c>
    </row>
    <row r="331" spans="1:4" customHeight="1" ht="130">
      <c r="A331"/>
      <c r="B331" s="10" t="str">
        <f>"19517"</f>
        <v>19517</v>
      </c>
      <c r="C331" s="11" t="s">
        <v>329</v>
      </c>
      <c r="D331" s="12">
        <v>36.0</v>
      </c>
    </row>
    <row r="332" spans="1:4" customHeight="1" ht="130">
      <c r="A332"/>
      <c r="B332" s="10" t="str">
        <f>"19518"</f>
        <v>19518</v>
      </c>
      <c r="C332" s="11" t="s">
        <v>330</v>
      </c>
      <c r="D332" s="12">
        <v>61.0</v>
      </c>
    </row>
    <row r="333" spans="1:4" customHeight="1" ht="130">
      <c r="A333"/>
      <c r="B333" s="10" t="str">
        <f>"19519"</f>
        <v>19519</v>
      </c>
      <c r="C333" s="11" t="s">
        <v>331</v>
      </c>
      <c r="D333" s="12">
        <v>190.0</v>
      </c>
    </row>
    <row r="334" spans="1:4" customHeight="1" ht="130">
      <c r="A334"/>
      <c r="B334" s="10" t="str">
        <f>"19541"</f>
        <v>19541</v>
      </c>
      <c r="C334" s="11" t="s">
        <v>332</v>
      </c>
      <c r="D334" s="12">
        <v>241.0</v>
      </c>
    </row>
    <row r="335" spans="1:4" customHeight="1" ht="130">
      <c r="A335"/>
      <c r="B335" s="10" t="str">
        <f>"19545"</f>
        <v>19545</v>
      </c>
      <c r="C335" s="11" t="s">
        <v>333</v>
      </c>
      <c r="D335" s="12">
        <v>83.0</v>
      </c>
    </row>
    <row r="336" spans="1:4" customHeight="1" ht="130">
      <c r="A336"/>
      <c r="B336" s="10" t="str">
        <f>"19553"</f>
        <v>19553</v>
      </c>
      <c r="C336" s="11" t="s">
        <v>334</v>
      </c>
      <c r="D336" s="12">
        <v>1195.0</v>
      </c>
    </row>
    <row r="337" spans="1:4" customHeight="1" ht="130">
      <c r="A337"/>
      <c r="B337" s="10" t="str">
        <f>"19566"</f>
        <v>19566</v>
      </c>
      <c r="C337" s="11" t="s">
        <v>335</v>
      </c>
      <c r="D337" s="12">
        <v>121.0</v>
      </c>
    </row>
    <row r="338" spans="1:4" customHeight="1" ht="130">
      <c r="A338"/>
      <c r="B338" s="10" t="str">
        <f>"19567"</f>
        <v>19567</v>
      </c>
      <c r="C338" s="11" t="s">
        <v>336</v>
      </c>
      <c r="D338" s="12">
        <v>187.0</v>
      </c>
    </row>
    <row r="339" spans="1:4" customHeight="1" ht="130">
      <c r="A339"/>
      <c r="B339" s="10" t="str">
        <f>"19568"</f>
        <v>19568</v>
      </c>
      <c r="C339" s="11" t="s">
        <v>337</v>
      </c>
      <c r="D339" s="12">
        <v>149.0</v>
      </c>
    </row>
    <row r="340" spans="1:4" customHeight="1" ht="130">
      <c r="A340"/>
      <c r="B340" s="10" t="str">
        <f>"19575"</f>
        <v>19575</v>
      </c>
      <c r="C340" s="11" t="s">
        <v>338</v>
      </c>
      <c r="D340" s="12">
        <v>1483.0</v>
      </c>
    </row>
    <row r="341" spans="1:4" customHeight="1" ht="130">
      <c r="A341"/>
      <c r="B341" s="10" t="str">
        <f>"19712"</f>
        <v>19712</v>
      </c>
      <c r="C341" s="11" t="s">
        <v>339</v>
      </c>
      <c r="D341" s="12">
        <v>229.0</v>
      </c>
    </row>
    <row r="342" spans="1:4" customHeight="1" ht="130">
      <c r="A342"/>
      <c r="B342" s="10" t="str">
        <f>"19714"</f>
        <v>19714</v>
      </c>
      <c r="C342" s="11" t="s">
        <v>340</v>
      </c>
      <c r="D342" s="12">
        <v>9.0</v>
      </c>
    </row>
    <row r="343" spans="1:4" customHeight="1" ht="130">
      <c r="A343"/>
      <c r="B343" s="10" t="str">
        <f>"19715"</f>
        <v>19715</v>
      </c>
      <c r="C343" s="11" t="s">
        <v>341</v>
      </c>
      <c r="D343" s="12">
        <v>14.0</v>
      </c>
    </row>
    <row r="344" spans="1:4" customHeight="1" ht="130">
      <c r="A344"/>
      <c r="B344" s="10" t="str">
        <f>"19716"</f>
        <v>19716</v>
      </c>
      <c r="C344" s="11" t="s">
        <v>342</v>
      </c>
      <c r="D344" s="12">
        <v>16.0</v>
      </c>
    </row>
    <row r="345" spans="1:4" customHeight="1" ht="130">
      <c r="A345"/>
      <c r="B345" s="10" t="str">
        <f>"19717"</f>
        <v>19717</v>
      </c>
      <c r="C345" s="11" t="s">
        <v>343</v>
      </c>
      <c r="D345" s="12">
        <v>35.0</v>
      </c>
    </row>
    <row r="346" spans="1:4" customHeight="1" ht="130">
      <c r="A346"/>
      <c r="B346" s="10" t="str">
        <f>"19718"</f>
        <v>19718</v>
      </c>
      <c r="C346" s="11" t="s">
        <v>344</v>
      </c>
      <c r="D346" s="12">
        <v>36.0</v>
      </c>
    </row>
    <row r="347" spans="1:4" customHeight="1" ht="130">
      <c r="A347"/>
      <c r="B347" s="10" t="str">
        <f>"19719"</f>
        <v>19719</v>
      </c>
      <c r="C347" s="11" t="s">
        <v>345</v>
      </c>
      <c r="D347" s="12">
        <v>493.0</v>
      </c>
    </row>
    <row r="348" spans="1:4" customHeight="1" ht="130">
      <c r="A348"/>
      <c r="B348" s="10" t="str">
        <f>"19720"</f>
        <v>19720</v>
      </c>
      <c r="C348" s="11" t="s">
        <v>346</v>
      </c>
      <c r="D348" s="12">
        <v>1040.0</v>
      </c>
    </row>
    <row r="349" spans="1:4" customHeight="1" ht="130">
      <c r="A349"/>
      <c r="B349" s="10" t="str">
        <f>"20124"</f>
        <v>20124</v>
      </c>
      <c r="C349" s="11" t="s">
        <v>347</v>
      </c>
      <c r="D349" s="12">
        <v>314.0</v>
      </c>
    </row>
    <row r="350" spans="1:4" customHeight="1" ht="130">
      <c r="A350"/>
      <c r="B350" s="10" t="str">
        <f>"20125"</f>
        <v>20125</v>
      </c>
      <c r="C350" s="11" t="s">
        <v>348</v>
      </c>
      <c r="D350" s="12">
        <v>414.0</v>
      </c>
    </row>
    <row r="351" spans="1:4" customHeight="1" ht="130">
      <c r="A351"/>
      <c r="B351" s="10" t="str">
        <f>"20318"</f>
        <v>20318</v>
      </c>
      <c r="C351" s="11" t="s">
        <v>349</v>
      </c>
      <c r="D351" s="12">
        <v>16.0</v>
      </c>
    </row>
    <row r="352" spans="1:4" customHeight="1" ht="130">
      <c r="A352"/>
      <c r="B352" s="10" t="str">
        <f>"20326"</f>
        <v>20326</v>
      </c>
      <c r="C352" s="11" t="s">
        <v>350</v>
      </c>
      <c r="D352" s="12">
        <v>156.0</v>
      </c>
    </row>
    <row r="353" spans="1:4" customHeight="1" ht="130">
      <c r="A353"/>
      <c r="B353" s="10" t="str">
        <f>"20384"</f>
        <v>20384</v>
      </c>
      <c r="C353" s="11" t="s">
        <v>351</v>
      </c>
      <c r="D353" s="12">
        <v>28.0</v>
      </c>
    </row>
    <row r="354" spans="1:4" customHeight="1" ht="130">
      <c r="A354"/>
      <c r="B354" s="10" t="str">
        <f>"20960"</f>
        <v>20960</v>
      </c>
      <c r="C354" s="11" t="s">
        <v>352</v>
      </c>
      <c r="D354" s="12">
        <v>1558.0</v>
      </c>
    </row>
    <row r="355" spans="1:4" customHeight="1" ht="130">
      <c r="A355"/>
      <c r="B355" s="10" t="str">
        <f>"21297"</f>
        <v>21297</v>
      </c>
      <c r="C355" s="11" t="s">
        <v>353</v>
      </c>
      <c r="D355" s="12">
        <v>2200.0</v>
      </c>
    </row>
    <row r="356" spans="1:4" customHeight="1" ht="130">
      <c r="A356"/>
      <c r="B356" s="10" t="str">
        <f>"21298"</f>
        <v>21298</v>
      </c>
      <c r="C356" s="11" t="s">
        <v>354</v>
      </c>
      <c r="D356" s="12">
        <v>2200.0</v>
      </c>
    </row>
    <row r="357" spans="1:4" customHeight="1" ht="130">
      <c r="A357"/>
      <c r="B357" s="10" t="str">
        <f>"21321"</f>
        <v>21321</v>
      </c>
      <c r="C357" s="11" t="s">
        <v>355</v>
      </c>
      <c r="D357" s="12">
        <v>31.0</v>
      </c>
    </row>
    <row r="358" spans="1:4" customHeight="1" ht="130">
      <c r="A358"/>
      <c r="B358" s="10" t="str">
        <f>"21351"</f>
        <v>21351</v>
      </c>
      <c r="C358" s="11" t="s">
        <v>356</v>
      </c>
      <c r="D358" s="12">
        <v>563.0</v>
      </c>
    </row>
    <row r="359" spans="1:4" customHeight="1" ht="130">
      <c r="A359"/>
      <c r="B359" s="10" t="str">
        <f>"21356"</f>
        <v>21356</v>
      </c>
      <c r="C359" s="11" t="s">
        <v>357</v>
      </c>
      <c r="D359" s="12">
        <v>575.0</v>
      </c>
    </row>
    <row r="360" spans="1:4" customHeight="1" ht="130">
      <c r="A360"/>
      <c r="B360" s="10" t="str">
        <f>"21357"</f>
        <v>21357</v>
      </c>
      <c r="C360" s="11" t="s">
        <v>358</v>
      </c>
      <c r="D360" s="12">
        <v>773.0</v>
      </c>
    </row>
    <row r="361" spans="1:4" customHeight="1" ht="130">
      <c r="A361"/>
      <c r="B361" s="10" t="str">
        <f>"21358"</f>
        <v>21358</v>
      </c>
      <c r="C361" s="11" t="s">
        <v>359</v>
      </c>
      <c r="D361" s="12">
        <v>154.0</v>
      </c>
    </row>
    <row r="362" spans="1:4" customHeight="1" ht="130">
      <c r="A362"/>
      <c r="B362" s="10" t="str">
        <f>"21359"</f>
        <v>21359</v>
      </c>
      <c r="C362" s="11" t="s">
        <v>360</v>
      </c>
      <c r="D362" s="12">
        <v>287.0</v>
      </c>
    </row>
    <row r="363" spans="1:4" customHeight="1" ht="130">
      <c r="A363"/>
      <c r="B363" s="10" t="str">
        <f>"21360"</f>
        <v>21360</v>
      </c>
      <c r="C363" s="11" t="s">
        <v>361</v>
      </c>
      <c r="D363" s="12">
        <v>53.0</v>
      </c>
    </row>
    <row r="364" spans="1:4" customHeight="1" ht="130">
      <c r="A364"/>
      <c r="B364" s="10" t="str">
        <f>"21361"</f>
        <v>21361</v>
      </c>
      <c r="C364" s="11" t="s">
        <v>362</v>
      </c>
      <c r="D364" s="12">
        <v>146.0</v>
      </c>
    </row>
    <row r="365" spans="1:4" customHeight="1" ht="130">
      <c r="A365"/>
      <c r="B365" s="10" t="str">
        <f>"21362"</f>
        <v>21362</v>
      </c>
      <c r="C365" s="11" t="s">
        <v>363</v>
      </c>
      <c r="D365" s="12">
        <v>167.0</v>
      </c>
    </row>
    <row r="366" spans="1:4" customHeight="1" ht="130">
      <c r="A366"/>
      <c r="B366" s="10" t="str">
        <f>"21363"</f>
        <v>21363</v>
      </c>
      <c r="C366" s="11" t="s">
        <v>364</v>
      </c>
      <c r="D366" s="12">
        <v>173.0</v>
      </c>
    </row>
    <row r="367" spans="1:4" customHeight="1" ht="130">
      <c r="A367"/>
      <c r="B367" s="10" t="str">
        <f>"21364"</f>
        <v>21364</v>
      </c>
      <c r="C367" s="11" t="s">
        <v>365</v>
      </c>
      <c r="D367" s="12">
        <v>243.0</v>
      </c>
    </row>
    <row r="368" spans="1:4" customHeight="1" ht="130">
      <c r="A368"/>
      <c r="B368" s="10" t="str">
        <f>"21469"</f>
        <v>21469</v>
      </c>
      <c r="C368" s="11" t="s">
        <v>366</v>
      </c>
      <c r="D368" s="12">
        <v>128.0</v>
      </c>
    </row>
    <row r="369" spans="1:4" customHeight="1" ht="130">
      <c r="A369"/>
      <c r="B369" s="10" t="str">
        <f>"21491"</f>
        <v>21491</v>
      </c>
      <c r="C369" s="11" t="s">
        <v>367</v>
      </c>
      <c r="D369" s="12">
        <v>9.0</v>
      </c>
    </row>
    <row r="370" spans="1:4" customHeight="1" ht="130">
      <c r="A370"/>
      <c r="B370" s="10" t="str">
        <f>"21492"</f>
        <v>21492</v>
      </c>
      <c r="C370" s="11" t="s">
        <v>368</v>
      </c>
      <c r="D370" s="12">
        <v>12.0</v>
      </c>
    </row>
    <row r="371" spans="1:4" customHeight="1" ht="130">
      <c r="A371"/>
      <c r="B371" s="10" t="str">
        <f>"21493"</f>
        <v>21493</v>
      </c>
      <c r="C371" s="11" t="s">
        <v>369</v>
      </c>
      <c r="D371" s="12">
        <v>12.0</v>
      </c>
    </row>
    <row r="372" spans="1:4" customHeight="1" ht="130">
      <c r="A372"/>
      <c r="B372" s="10" t="str">
        <f>"21494"</f>
        <v>21494</v>
      </c>
      <c r="C372" s="11" t="s">
        <v>370</v>
      </c>
      <c r="D372" s="12">
        <v>18.0</v>
      </c>
    </row>
    <row r="373" spans="1:4" customHeight="1" ht="130">
      <c r="A373"/>
      <c r="B373" s="10" t="str">
        <f>"21495"</f>
        <v>21495</v>
      </c>
      <c r="C373" s="11" t="s">
        <v>371</v>
      </c>
      <c r="D373" s="12">
        <v>16.0</v>
      </c>
    </row>
    <row r="374" spans="1:4" customHeight="1" ht="130">
      <c r="A374"/>
      <c r="B374" s="10" t="str">
        <f>"21496"</f>
        <v>21496</v>
      </c>
      <c r="C374" s="11" t="s">
        <v>372</v>
      </c>
      <c r="D374" s="12">
        <v>21.0</v>
      </c>
    </row>
    <row r="375" spans="1:4" customHeight="1" ht="130">
      <c r="A375"/>
      <c r="B375" s="10" t="str">
        <f>"21497"</f>
        <v>21497</v>
      </c>
      <c r="C375" s="11" t="s">
        <v>373</v>
      </c>
      <c r="D375" s="12">
        <v>25.0</v>
      </c>
    </row>
    <row r="376" spans="1:4" customHeight="1" ht="130">
      <c r="A376"/>
      <c r="B376" s="10" t="str">
        <f>"21498"</f>
        <v>21498</v>
      </c>
      <c r="C376" s="11" t="s">
        <v>374</v>
      </c>
      <c r="D376" s="12">
        <v>35.0</v>
      </c>
    </row>
    <row r="377" spans="1:4" customHeight="1" ht="130">
      <c r="A377"/>
      <c r="B377" s="10" t="str">
        <f>"21499"</f>
        <v>21499</v>
      </c>
      <c r="C377" s="11" t="s">
        <v>375</v>
      </c>
      <c r="D377" s="12">
        <v>36.0</v>
      </c>
    </row>
    <row r="378" spans="1:4" customHeight="1" ht="130">
      <c r="A378"/>
      <c r="B378" s="10" t="str">
        <f>"21500"</f>
        <v>21500</v>
      </c>
      <c r="C378" s="11" t="s">
        <v>376</v>
      </c>
      <c r="D378" s="12">
        <v>47.0</v>
      </c>
    </row>
    <row r="379" spans="1:4" customHeight="1" ht="130">
      <c r="A379"/>
      <c r="B379" s="10" t="str">
        <f>"21501"</f>
        <v>21501</v>
      </c>
      <c r="C379" s="11" t="s">
        <v>377</v>
      </c>
      <c r="D379" s="12">
        <v>45.0</v>
      </c>
    </row>
    <row r="380" spans="1:4" customHeight="1" ht="130">
      <c r="A380"/>
      <c r="B380" s="10" t="str">
        <f>"21502"</f>
        <v>21502</v>
      </c>
      <c r="C380" s="11" t="s">
        <v>378</v>
      </c>
      <c r="D380" s="12">
        <v>56.0</v>
      </c>
    </row>
    <row r="381" spans="1:4" customHeight="1" ht="130">
      <c r="A381"/>
      <c r="B381" s="10" t="str">
        <f>"21503"</f>
        <v>21503</v>
      </c>
      <c r="C381" s="11" t="s">
        <v>379</v>
      </c>
      <c r="D381" s="12">
        <v>57.0</v>
      </c>
    </row>
    <row r="382" spans="1:4" customHeight="1" ht="130">
      <c r="A382"/>
      <c r="B382" s="10" t="str">
        <f>"21504"</f>
        <v>21504</v>
      </c>
      <c r="C382" s="11" t="s">
        <v>380</v>
      </c>
      <c r="D382" s="12">
        <v>77.0</v>
      </c>
    </row>
    <row r="383" spans="1:4" customHeight="1" ht="130">
      <c r="A383"/>
      <c r="B383" s="10" t="str">
        <f>"21505"</f>
        <v>21505</v>
      </c>
      <c r="C383" s="11" t="s">
        <v>381</v>
      </c>
      <c r="D383" s="12">
        <v>89.0</v>
      </c>
    </row>
    <row r="384" spans="1:4" customHeight="1" ht="130">
      <c r="A384"/>
      <c r="B384" s="10" t="str">
        <f>"21506"</f>
        <v>21506</v>
      </c>
      <c r="C384" s="11" t="s">
        <v>382</v>
      </c>
      <c r="D384" s="12">
        <v>106.0</v>
      </c>
    </row>
    <row r="385" spans="1:4" customHeight="1" ht="130">
      <c r="A385"/>
      <c r="B385" s="10" t="str">
        <f>"21524"</f>
        <v>21524</v>
      </c>
      <c r="C385" s="11" t="s">
        <v>383</v>
      </c>
      <c r="D385" s="12">
        <v>606.0</v>
      </c>
    </row>
    <row r="386" spans="1:4" customHeight="1" ht="130">
      <c r="A386"/>
      <c r="B386" s="10" t="str">
        <f>"21526"</f>
        <v>21526</v>
      </c>
      <c r="C386" s="11" t="s">
        <v>384</v>
      </c>
      <c r="D386" s="12">
        <v>618.0</v>
      </c>
    </row>
    <row r="387" spans="1:4" customHeight="1" ht="130">
      <c r="A387"/>
      <c r="B387" s="10" t="str">
        <f>"21533"</f>
        <v>21533</v>
      </c>
      <c r="C387" s="11" t="s">
        <v>385</v>
      </c>
      <c r="D387" s="12">
        <v>854.0</v>
      </c>
    </row>
    <row r="388" spans="1:4" customHeight="1" ht="130">
      <c r="A388"/>
      <c r="B388" s="10" t="str">
        <f>"21534"</f>
        <v>21534</v>
      </c>
      <c r="C388" s="11" t="s">
        <v>386</v>
      </c>
      <c r="D388" s="12">
        <v>1817.0</v>
      </c>
    </row>
    <row r="389" spans="1:4" customHeight="1" ht="130">
      <c r="A389"/>
      <c r="B389" s="10" t="str">
        <f>"21535"</f>
        <v>21535</v>
      </c>
      <c r="C389" s="11" t="s">
        <v>387</v>
      </c>
      <c r="D389" s="12">
        <v>530.0</v>
      </c>
    </row>
    <row r="390" spans="1:4" customHeight="1" ht="130">
      <c r="A390"/>
      <c r="B390" s="10" t="str">
        <f>"21536"</f>
        <v>21536</v>
      </c>
      <c r="C390" s="11" t="s">
        <v>388</v>
      </c>
      <c r="D390" s="12">
        <v>392.0</v>
      </c>
    </row>
    <row r="391" spans="1:4" customHeight="1" ht="130">
      <c r="A391"/>
      <c r="B391" s="10" t="str">
        <f>"21537"</f>
        <v>21537</v>
      </c>
      <c r="C391" s="11" t="s">
        <v>389</v>
      </c>
      <c r="D391" s="12">
        <v>321.0</v>
      </c>
    </row>
    <row r="392" spans="1:4" customHeight="1" ht="130">
      <c r="A392"/>
      <c r="B392" s="10" t="str">
        <f>"21538"</f>
        <v>21538</v>
      </c>
      <c r="C392" s="11" t="s">
        <v>390</v>
      </c>
      <c r="D392" s="12">
        <v>108.0</v>
      </c>
    </row>
    <row r="393" spans="1:4" customHeight="1" ht="130">
      <c r="A393"/>
      <c r="B393" s="10" t="str">
        <f>"21539"</f>
        <v>21539</v>
      </c>
      <c r="C393" s="11" t="s">
        <v>391</v>
      </c>
      <c r="D393" s="12">
        <v>213.0</v>
      </c>
    </row>
    <row r="394" spans="1:4" customHeight="1" ht="130">
      <c r="A394"/>
      <c r="B394" s="10" t="str">
        <f>"21540"</f>
        <v>21540</v>
      </c>
      <c r="C394" s="11" t="s">
        <v>392</v>
      </c>
      <c r="D394" s="12">
        <v>330.0</v>
      </c>
    </row>
    <row r="395" spans="1:4" customHeight="1" ht="130">
      <c r="A395"/>
      <c r="B395" s="10" t="str">
        <f>"21541"</f>
        <v>21541</v>
      </c>
      <c r="C395" s="11" t="s">
        <v>393</v>
      </c>
      <c r="D395" s="12">
        <v>547.0</v>
      </c>
    </row>
    <row r="396" spans="1:4" customHeight="1" ht="130">
      <c r="A396"/>
      <c r="B396" s="10" t="str">
        <f>"21542"</f>
        <v>21542</v>
      </c>
      <c r="C396" s="11" t="s">
        <v>394</v>
      </c>
      <c r="D396" s="12">
        <v>995.0</v>
      </c>
    </row>
    <row r="397" spans="1:4" customHeight="1" ht="130">
      <c r="A397"/>
      <c r="B397" s="10" t="str">
        <f>"21543"</f>
        <v>21543</v>
      </c>
      <c r="C397" s="11" t="s">
        <v>395</v>
      </c>
      <c r="D397" s="12">
        <v>617.0</v>
      </c>
    </row>
    <row r="398" spans="1:4" customHeight="1" ht="130">
      <c r="A398"/>
      <c r="B398" s="10" t="str">
        <f>"21544"</f>
        <v>21544</v>
      </c>
      <c r="C398" s="11" t="s">
        <v>396</v>
      </c>
      <c r="D398" s="12">
        <v>1096.0</v>
      </c>
    </row>
    <row r="399" spans="1:4" customHeight="1" ht="130">
      <c r="A399"/>
      <c r="B399" s="10" t="str">
        <f>"21574"</f>
        <v>21574</v>
      </c>
      <c r="C399" s="11" t="s">
        <v>397</v>
      </c>
      <c r="D399" s="12">
        <v>1104.0</v>
      </c>
    </row>
    <row r="400" spans="1:4" customHeight="1" ht="130">
      <c r="A400"/>
      <c r="B400" s="10" t="str">
        <f>"21575"</f>
        <v>21575</v>
      </c>
      <c r="C400" s="11" t="s">
        <v>398</v>
      </c>
      <c r="D400" s="12">
        <v>82.0</v>
      </c>
    </row>
    <row r="401" spans="1:4" customHeight="1" ht="130">
      <c r="A401"/>
      <c r="B401" s="10" t="str">
        <f>"21646"</f>
        <v>21646</v>
      </c>
      <c r="C401" s="11" t="s">
        <v>399</v>
      </c>
      <c r="D401" s="12">
        <v>130.0</v>
      </c>
    </row>
    <row r="402" spans="1:4" customHeight="1" ht="130">
      <c r="A402"/>
      <c r="B402" s="10" t="str">
        <f>"21674"</f>
        <v>21674</v>
      </c>
      <c r="C402" s="11" t="s">
        <v>400</v>
      </c>
      <c r="D402" s="12">
        <v>29.0</v>
      </c>
    </row>
    <row r="403" spans="1:4" customHeight="1" ht="130">
      <c r="A403"/>
      <c r="B403" s="10" t="str">
        <f>"21675"</f>
        <v>21675</v>
      </c>
      <c r="C403" s="11" t="s">
        <v>401</v>
      </c>
      <c r="D403" s="12">
        <v>29.0</v>
      </c>
    </row>
    <row r="404" spans="1:4" customHeight="1" ht="130">
      <c r="A404"/>
      <c r="B404" s="10" t="str">
        <f>"21676"</f>
        <v>21676</v>
      </c>
      <c r="C404" s="11" t="s">
        <v>402</v>
      </c>
      <c r="D404" s="12">
        <v>771.0</v>
      </c>
    </row>
    <row r="405" spans="1:4" customHeight="1" ht="130">
      <c r="A405"/>
      <c r="B405" s="10" t="str">
        <f>"21678"</f>
        <v>21678</v>
      </c>
      <c r="C405" s="11" t="s">
        <v>403</v>
      </c>
      <c r="D405" s="12">
        <v>1602.0</v>
      </c>
    </row>
    <row r="406" spans="1:4" customHeight="1" ht="130">
      <c r="A406"/>
      <c r="B406" s="10" t="str">
        <f>"21679"</f>
        <v>21679</v>
      </c>
      <c r="C406" s="11" t="s">
        <v>404</v>
      </c>
      <c r="D406" s="12">
        <v>73.0</v>
      </c>
    </row>
    <row r="407" spans="1:4" customHeight="1" ht="130">
      <c r="A407"/>
      <c r="B407" s="10" t="str">
        <f>"21680"</f>
        <v>21680</v>
      </c>
      <c r="C407" s="11" t="s">
        <v>405</v>
      </c>
      <c r="D407" s="12">
        <v>94.0</v>
      </c>
    </row>
    <row r="408" spans="1:4" customHeight="1" ht="130">
      <c r="A408"/>
      <c r="B408" s="10" t="str">
        <f>"21681"</f>
        <v>21681</v>
      </c>
      <c r="C408" s="11" t="s">
        <v>406</v>
      </c>
      <c r="D408" s="12">
        <v>400.0</v>
      </c>
    </row>
    <row r="409" spans="1:4" customHeight="1" ht="130">
      <c r="A409"/>
      <c r="B409" s="10" t="str">
        <f>"21682"</f>
        <v>21682</v>
      </c>
      <c r="C409" s="11" t="s">
        <v>407</v>
      </c>
      <c r="D409" s="12">
        <v>251.0</v>
      </c>
    </row>
    <row r="410" spans="1:4" customHeight="1" ht="130">
      <c r="A410"/>
      <c r="B410" s="10" t="str">
        <f>"21801"</f>
        <v>21801</v>
      </c>
      <c r="C410" s="11" t="s">
        <v>408</v>
      </c>
      <c r="D410" s="12">
        <v>900.0</v>
      </c>
    </row>
    <row r="411" spans="1:4" customHeight="1" ht="130">
      <c r="A411"/>
      <c r="B411" s="10" t="str">
        <f>"21970"</f>
        <v>21970</v>
      </c>
      <c r="C411" s="11" t="s">
        <v>409</v>
      </c>
      <c r="D411" s="12">
        <v>22.0</v>
      </c>
    </row>
    <row r="412" spans="1:4" customHeight="1" ht="130">
      <c r="A412"/>
      <c r="B412" s="10" t="str">
        <f>"21983"</f>
        <v>21983</v>
      </c>
      <c r="C412" s="11" t="s">
        <v>410</v>
      </c>
      <c r="D412" s="12">
        <v>31.0</v>
      </c>
    </row>
    <row r="413" spans="1:4" customHeight="1" ht="130">
      <c r="A413"/>
      <c r="B413" s="10" t="str">
        <f>"21984"</f>
        <v>21984</v>
      </c>
      <c r="C413" s="11" t="s">
        <v>411</v>
      </c>
      <c r="D413" s="12">
        <v>39.0</v>
      </c>
    </row>
    <row r="414" spans="1:4" customHeight="1" ht="130">
      <c r="A414"/>
      <c r="B414" s="10" t="str">
        <f>"21986"</f>
        <v>21986</v>
      </c>
      <c r="C414" s="11" t="s">
        <v>412</v>
      </c>
      <c r="D414" s="12">
        <v>89.0</v>
      </c>
    </row>
    <row r="415" spans="1:4" customHeight="1" ht="130">
      <c r="A415"/>
      <c r="B415" s="10" t="str">
        <f>"22236"</f>
        <v>22236</v>
      </c>
      <c r="C415" s="11" t="s">
        <v>413</v>
      </c>
      <c r="D415" s="12">
        <v>272.0</v>
      </c>
    </row>
    <row r="416" spans="1:4" customHeight="1" ht="130">
      <c r="A416"/>
      <c r="B416" s="10" t="str">
        <f>"23280"</f>
        <v>23280</v>
      </c>
      <c r="C416" s="11" t="s">
        <v>414</v>
      </c>
      <c r="D416" s="12">
        <v>66.0</v>
      </c>
    </row>
    <row r="417" spans="1:4" customHeight="1" ht="130">
      <c r="A417"/>
      <c r="B417" s="10" t="str">
        <f>"23281"</f>
        <v>23281</v>
      </c>
      <c r="C417" s="11" t="s">
        <v>415</v>
      </c>
      <c r="D417" s="12">
        <v>81.0</v>
      </c>
    </row>
    <row r="418" spans="1:4" customHeight="1" ht="130">
      <c r="A418"/>
      <c r="B418" s="10" t="str">
        <f>"23282"</f>
        <v>23282</v>
      </c>
      <c r="C418" s="11" t="s">
        <v>416</v>
      </c>
      <c r="D418" s="12">
        <v>131.0</v>
      </c>
    </row>
    <row r="419" spans="1:4" customHeight="1" ht="130">
      <c r="A419"/>
      <c r="B419" s="10" t="str">
        <f>"23283"</f>
        <v>23283</v>
      </c>
      <c r="C419" s="11" t="s">
        <v>417</v>
      </c>
      <c r="D419" s="12">
        <v>232.0</v>
      </c>
    </row>
    <row r="420" spans="1:4" customHeight="1" ht="130">
      <c r="A420"/>
      <c r="B420" s="10" t="str">
        <f>"23284"</f>
        <v>23284</v>
      </c>
      <c r="C420" s="11" t="s">
        <v>418</v>
      </c>
      <c r="D420" s="12">
        <v>179.0</v>
      </c>
    </row>
    <row r="421" spans="1:4" customHeight="1" ht="130">
      <c r="A421"/>
      <c r="B421" s="10" t="str">
        <f>"23285"</f>
        <v>23285</v>
      </c>
      <c r="C421" s="11" t="s">
        <v>419</v>
      </c>
      <c r="D421" s="12">
        <v>253.0</v>
      </c>
    </row>
    <row r="422" spans="1:4" customHeight="1" ht="130">
      <c r="A422"/>
      <c r="B422" s="10" t="str">
        <f>"23286"</f>
        <v>23286</v>
      </c>
      <c r="C422" s="11" t="s">
        <v>420</v>
      </c>
      <c r="D422" s="12">
        <v>414.0</v>
      </c>
    </row>
    <row r="423" spans="1:4" customHeight="1" ht="130">
      <c r="A423"/>
      <c r="B423" s="10" t="str">
        <f>"23287"</f>
        <v>23287</v>
      </c>
      <c r="C423" s="11" t="s">
        <v>421</v>
      </c>
      <c r="D423" s="12">
        <v>627.0</v>
      </c>
    </row>
    <row r="424" spans="1:4" customHeight="1" ht="130">
      <c r="A424"/>
      <c r="B424" s="10" t="str">
        <f>"23288"</f>
        <v>23288</v>
      </c>
      <c r="C424" s="11" t="s">
        <v>422</v>
      </c>
      <c r="D424" s="12">
        <v>669.0</v>
      </c>
    </row>
    <row r="425" spans="1:4" customHeight="1" ht="130">
      <c r="A425"/>
      <c r="B425" s="10" t="str">
        <f>"23289"</f>
        <v>23289</v>
      </c>
      <c r="C425" s="11" t="s">
        <v>423</v>
      </c>
      <c r="D425" s="12">
        <v>33.0</v>
      </c>
    </row>
    <row r="426" spans="1:4" customHeight="1" ht="130">
      <c r="A426"/>
      <c r="B426" s="10" t="str">
        <f>"23290"</f>
        <v>23290</v>
      </c>
      <c r="C426" s="11" t="s">
        <v>424</v>
      </c>
      <c r="D426" s="12">
        <v>33.0</v>
      </c>
    </row>
    <row r="427" spans="1:4" customHeight="1" ht="130">
      <c r="A427"/>
      <c r="B427" s="10" t="str">
        <f>"23291"</f>
        <v>23291</v>
      </c>
      <c r="C427" s="11" t="s">
        <v>425</v>
      </c>
      <c r="D427" s="12">
        <v>33.0</v>
      </c>
    </row>
    <row r="428" spans="1:4" customHeight="1" ht="130">
      <c r="A428"/>
      <c r="B428" s="10" t="str">
        <f>"23292"</f>
        <v>23292</v>
      </c>
      <c r="C428" s="11" t="s">
        <v>426</v>
      </c>
      <c r="D428" s="12">
        <v>102.0</v>
      </c>
    </row>
    <row r="429" spans="1:4" customHeight="1" ht="130">
      <c r="A429"/>
      <c r="B429" s="10" t="str">
        <f>"23293"</f>
        <v>23293</v>
      </c>
      <c r="C429" s="11" t="s">
        <v>427</v>
      </c>
      <c r="D429" s="12">
        <v>102.0</v>
      </c>
    </row>
    <row r="430" spans="1:4" customHeight="1" ht="130">
      <c r="A430"/>
      <c r="B430" s="10" t="str">
        <f>"23294"</f>
        <v>23294</v>
      </c>
      <c r="C430" s="11" t="s">
        <v>428</v>
      </c>
      <c r="D430" s="12">
        <v>102.0</v>
      </c>
    </row>
    <row r="431" spans="1:4" customHeight="1" ht="130">
      <c r="A431"/>
      <c r="B431" s="10" t="str">
        <f>"23295"</f>
        <v>23295</v>
      </c>
      <c r="C431" s="11" t="s">
        <v>429</v>
      </c>
      <c r="D431" s="12">
        <v>66.0</v>
      </c>
    </row>
    <row r="432" spans="1:4" customHeight="1" ht="130">
      <c r="A432"/>
      <c r="B432" s="10" t="str">
        <f>"23296"</f>
        <v>23296</v>
      </c>
      <c r="C432" s="11" t="s">
        <v>430</v>
      </c>
      <c r="D432" s="12">
        <v>66.0</v>
      </c>
    </row>
    <row r="433" spans="1:4" customHeight="1" ht="130">
      <c r="A433"/>
      <c r="B433" s="10" t="str">
        <f>"23297"</f>
        <v>23297</v>
      </c>
      <c r="C433" s="11" t="s">
        <v>431</v>
      </c>
      <c r="D433" s="12">
        <v>180.0</v>
      </c>
    </row>
    <row r="434" spans="1:4" customHeight="1" ht="130">
      <c r="A434"/>
      <c r="B434" s="10" t="str">
        <f>"23298"</f>
        <v>23298</v>
      </c>
      <c r="C434" s="11" t="s">
        <v>432</v>
      </c>
      <c r="D434" s="12">
        <v>180.0</v>
      </c>
    </row>
    <row r="435" spans="1:4" customHeight="1" ht="130">
      <c r="A435"/>
      <c r="B435" s="10" t="str">
        <f>"23299"</f>
        <v>23299</v>
      </c>
      <c r="C435" s="11" t="s">
        <v>433</v>
      </c>
      <c r="D435" s="12">
        <v>136.0</v>
      </c>
    </row>
    <row r="436" spans="1:4" customHeight="1" ht="130">
      <c r="A436"/>
      <c r="B436" s="10" t="str">
        <f>"23300"</f>
        <v>23300</v>
      </c>
      <c r="C436" s="11" t="s">
        <v>434</v>
      </c>
      <c r="D436" s="12">
        <v>136.0</v>
      </c>
    </row>
    <row r="437" spans="1:4" customHeight="1" ht="130">
      <c r="A437"/>
      <c r="B437" s="10" t="str">
        <f>"23301"</f>
        <v>23301</v>
      </c>
      <c r="C437" s="11" t="s">
        <v>435</v>
      </c>
      <c r="D437" s="12">
        <v>51.0</v>
      </c>
    </row>
    <row r="438" spans="1:4" customHeight="1" ht="130">
      <c r="A438"/>
      <c r="B438" s="10" t="str">
        <f>"23302"</f>
        <v>23302</v>
      </c>
      <c r="C438" s="11" t="s">
        <v>436</v>
      </c>
      <c r="D438" s="12">
        <v>102.0</v>
      </c>
    </row>
    <row r="439" spans="1:4" customHeight="1" ht="130">
      <c r="A439"/>
      <c r="B439" s="10" t="str">
        <f>"23303"</f>
        <v>23303</v>
      </c>
      <c r="C439" s="11" t="s">
        <v>437</v>
      </c>
      <c r="D439" s="12">
        <v>76.0</v>
      </c>
    </row>
    <row r="440" spans="1:4" customHeight="1" ht="130">
      <c r="A440"/>
      <c r="B440" s="10" t="str">
        <f>"23304"</f>
        <v>23304</v>
      </c>
      <c r="C440" s="11" t="s">
        <v>438</v>
      </c>
      <c r="D440" s="12">
        <v>19.0</v>
      </c>
    </row>
    <row r="441" spans="1:4" customHeight="1" ht="130">
      <c r="A441"/>
      <c r="B441" s="10" t="str">
        <f>"23305"</f>
        <v>23305</v>
      </c>
      <c r="C441" s="11" t="s">
        <v>439</v>
      </c>
      <c r="D441" s="12">
        <v>37.0</v>
      </c>
    </row>
    <row r="442" spans="1:4" customHeight="1" ht="130">
      <c r="A442"/>
      <c r="B442" s="10" t="str">
        <f>"23306"</f>
        <v>23306</v>
      </c>
      <c r="C442" s="11" t="s">
        <v>440</v>
      </c>
      <c r="D442" s="12">
        <v>12.0</v>
      </c>
    </row>
    <row r="443" spans="1:4" customHeight="1" ht="130">
      <c r="A443"/>
      <c r="B443" s="10" t="str">
        <f>"23307"</f>
        <v>23307</v>
      </c>
      <c r="C443" s="11" t="s">
        <v>441</v>
      </c>
      <c r="D443" s="12">
        <v>26.0</v>
      </c>
    </row>
    <row r="444" spans="1:4" customHeight="1" ht="130">
      <c r="A444"/>
      <c r="B444" s="10" t="str">
        <f>"23587"</f>
        <v>23587</v>
      </c>
      <c r="C444" s="11" t="s">
        <v>442</v>
      </c>
      <c r="D444" s="12">
        <v>192.0</v>
      </c>
    </row>
    <row r="445" spans="1:4" customHeight="1" ht="130">
      <c r="A445"/>
      <c r="B445" s="10" t="str">
        <f>"23588"</f>
        <v>23588</v>
      </c>
      <c r="C445" s="11" t="s">
        <v>443</v>
      </c>
      <c r="D445" s="12">
        <v>103.0</v>
      </c>
    </row>
    <row r="446" spans="1:4" customHeight="1" ht="130">
      <c r="A446"/>
      <c r="B446" s="10" t="str">
        <f>"23589"</f>
        <v>23589</v>
      </c>
      <c r="C446" s="11" t="s">
        <v>444</v>
      </c>
      <c r="D446" s="12">
        <v>326.0</v>
      </c>
    </row>
    <row r="447" spans="1:4" customHeight="1" ht="130">
      <c r="A447"/>
      <c r="B447" s="10" t="str">
        <f>"23590"</f>
        <v>23590</v>
      </c>
      <c r="C447" s="11" t="s">
        <v>445</v>
      </c>
      <c r="D447" s="12">
        <v>326.0</v>
      </c>
    </row>
    <row r="448" spans="1:4" customHeight="1" ht="130">
      <c r="A448"/>
      <c r="B448" s="10" t="str">
        <f>"23591"</f>
        <v>23591</v>
      </c>
      <c r="C448" s="11" t="s">
        <v>446</v>
      </c>
      <c r="D448" s="12">
        <v>374.0</v>
      </c>
    </row>
    <row r="449" spans="1:4" customHeight="1" ht="130">
      <c r="A449"/>
      <c r="B449" s="10" t="str">
        <f>"23592"</f>
        <v>23592</v>
      </c>
      <c r="C449" s="11" t="s">
        <v>447</v>
      </c>
      <c r="D449" s="12">
        <v>171.0</v>
      </c>
    </row>
    <row r="450" spans="1:4" customHeight="1" ht="130">
      <c r="A450"/>
      <c r="B450" s="10" t="str">
        <f>"23661"</f>
        <v>23661</v>
      </c>
      <c r="C450" s="11" t="s">
        <v>448</v>
      </c>
      <c r="D450" s="12">
        <v>40.0</v>
      </c>
    </row>
    <row r="451" spans="1:4" customHeight="1" ht="130">
      <c r="A451"/>
      <c r="B451" s="10" t="str">
        <f>"23662"</f>
        <v>23662</v>
      </c>
      <c r="C451" s="11" t="s">
        <v>449</v>
      </c>
      <c r="D451" s="12">
        <v>141.0</v>
      </c>
    </row>
    <row r="452" spans="1:4" customHeight="1" ht="130">
      <c r="A452"/>
      <c r="B452" s="10" t="str">
        <f>"23701"</f>
        <v>23701</v>
      </c>
      <c r="C452" s="11" t="s">
        <v>450</v>
      </c>
      <c r="D452" s="12">
        <v>29.0</v>
      </c>
    </row>
    <row r="453" spans="1:4" customHeight="1" ht="130">
      <c r="A453"/>
      <c r="B453" s="10" t="str">
        <f>"23705"</f>
        <v>23705</v>
      </c>
      <c r="C453" s="11" t="s">
        <v>451</v>
      </c>
      <c r="D453" s="12">
        <v>84.0</v>
      </c>
    </row>
    <row r="454" spans="1:4" customHeight="1" ht="130">
      <c r="A454"/>
      <c r="B454" s="10" t="str">
        <f>"23802"</f>
        <v>23802</v>
      </c>
      <c r="C454" s="11" t="s">
        <v>452</v>
      </c>
      <c r="D454" s="12">
        <v>728.0</v>
      </c>
    </row>
    <row r="455" spans="1:4" customHeight="1" ht="130">
      <c r="A455"/>
      <c r="B455" s="10" t="str">
        <f>"23804"</f>
        <v>23804</v>
      </c>
      <c r="C455" s="11" t="s">
        <v>453</v>
      </c>
      <c r="D455" s="12">
        <v>374.0</v>
      </c>
    </row>
    <row r="456" spans="1:4" customHeight="1" ht="130">
      <c r="A456"/>
      <c r="B456" s="10" t="str">
        <f>"23937"</f>
        <v>23937</v>
      </c>
      <c r="C456" s="11" t="s">
        <v>454</v>
      </c>
      <c r="D456" s="12">
        <v>136.0</v>
      </c>
    </row>
    <row r="457" spans="1:4" customHeight="1" ht="130">
      <c r="A457"/>
      <c r="B457" s="10" t="str">
        <f>"23942"</f>
        <v>23942</v>
      </c>
      <c r="C457" s="11" t="s">
        <v>455</v>
      </c>
      <c r="D457" s="12">
        <v>26.0</v>
      </c>
    </row>
    <row r="458" spans="1:4" customHeight="1" ht="130">
      <c r="A458"/>
      <c r="B458" s="10" t="str">
        <f>"24121"</f>
        <v>24121</v>
      </c>
      <c r="C458" s="11" t="s">
        <v>456</v>
      </c>
      <c r="D458" s="12">
        <v>137.0</v>
      </c>
    </row>
    <row r="459" spans="1:4" customHeight="1" ht="130">
      <c r="A459"/>
      <c r="B459" s="10" t="str">
        <f>"24252"</f>
        <v>24252</v>
      </c>
      <c r="C459" s="11" t="s">
        <v>457</v>
      </c>
      <c r="D459" s="12">
        <v>259.0</v>
      </c>
    </row>
    <row r="460" spans="1:4" customHeight="1" ht="130">
      <c r="A460"/>
      <c r="B460" s="10" t="str">
        <f>"24416"</f>
        <v>24416</v>
      </c>
      <c r="C460" s="11" t="s">
        <v>458</v>
      </c>
      <c r="D460" s="12">
        <v>517.0</v>
      </c>
    </row>
    <row r="461" spans="1:4" customHeight="1" ht="130">
      <c r="A461"/>
      <c r="B461" s="10" t="str">
        <f>"24424"</f>
        <v>24424</v>
      </c>
      <c r="C461" s="11" t="s">
        <v>459</v>
      </c>
      <c r="D461" s="12">
        <v>67.0</v>
      </c>
    </row>
    <row r="462" spans="1:4" customHeight="1" ht="130">
      <c r="A462"/>
      <c r="B462" s="10" t="str">
        <f>"24959"</f>
        <v>24959</v>
      </c>
      <c r="C462" s="11" t="s">
        <v>460</v>
      </c>
      <c r="D462" s="12">
        <v>406.0</v>
      </c>
    </row>
    <row r="463" spans="1:4" customHeight="1" ht="130">
      <c r="A463"/>
      <c r="B463" s="10" t="str">
        <f>"25309"</f>
        <v>25309</v>
      </c>
      <c r="C463" s="11" t="s">
        <v>461</v>
      </c>
      <c r="D463" s="12">
        <v>3100.0</v>
      </c>
    </row>
    <row r="464" spans="1:4" customHeight="1" ht="130">
      <c r="A464"/>
      <c r="B464" s="10" t="str">
        <f>"25310"</f>
        <v>25310</v>
      </c>
      <c r="C464" s="11" t="s">
        <v>462</v>
      </c>
      <c r="D464" s="12">
        <v>4790.0</v>
      </c>
    </row>
    <row r="465" spans="1:4" customHeight="1" ht="130">
      <c r="A465"/>
      <c r="B465" s="10" t="str">
        <f>"25311"</f>
        <v>25311</v>
      </c>
      <c r="C465" s="11" t="s">
        <v>463</v>
      </c>
      <c r="D465" s="12">
        <v>1530.0</v>
      </c>
    </row>
    <row r="466" spans="1:4" customHeight="1" ht="130">
      <c r="A466"/>
      <c r="B466" s="10" t="str">
        <f>"25312"</f>
        <v>25312</v>
      </c>
      <c r="C466" s="11" t="s">
        <v>464</v>
      </c>
      <c r="D466" s="12">
        <v>490.0</v>
      </c>
    </row>
    <row r="467" spans="1:4" customHeight="1" ht="130">
      <c r="A467"/>
      <c r="B467" s="10" t="str">
        <f>"25313"</f>
        <v>25313</v>
      </c>
      <c r="C467" s="11" t="s">
        <v>465</v>
      </c>
      <c r="D467" s="12">
        <v>580.0</v>
      </c>
    </row>
    <row r="468" spans="1:4" customHeight="1" ht="130">
      <c r="A468"/>
      <c r="B468" s="10" t="str">
        <f>"25498"</f>
        <v>25498</v>
      </c>
      <c r="C468" s="11" t="s">
        <v>466</v>
      </c>
      <c r="D468" s="12">
        <v>100.0</v>
      </c>
    </row>
    <row r="469" spans="1:4" customHeight="1" ht="130">
      <c r="A469"/>
      <c r="B469" s="10" t="str">
        <f>"25499"</f>
        <v>25499</v>
      </c>
      <c r="C469" s="11" t="s">
        <v>467</v>
      </c>
      <c r="D469" s="12">
        <v>130.0</v>
      </c>
    </row>
    <row r="470" spans="1:4" customHeight="1" ht="130">
      <c r="A470"/>
      <c r="B470" s="10" t="str">
        <f>"25744"</f>
        <v>25744</v>
      </c>
      <c r="C470" s="11" t="s">
        <v>468</v>
      </c>
      <c r="D470" s="12">
        <v>59.0</v>
      </c>
    </row>
    <row r="471" spans="1:4" customHeight="1" ht="130">
      <c r="A471"/>
      <c r="B471" s="10" t="str">
        <f>"26035"</f>
        <v>26035</v>
      </c>
      <c r="C471" s="11" t="s">
        <v>469</v>
      </c>
      <c r="D471" s="12">
        <v>307.0</v>
      </c>
    </row>
    <row r="472" spans="1:4" customHeight="1" ht="130">
      <c r="A472"/>
      <c r="B472" s="10" t="str">
        <f>"26437"</f>
        <v>26437</v>
      </c>
      <c r="C472" s="11" t="s">
        <v>470</v>
      </c>
      <c r="D472" s="12">
        <v>52.0</v>
      </c>
    </row>
    <row r="473" spans="1:4" customHeight="1" ht="130">
      <c r="A473"/>
      <c r="B473" s="10" t="str">
        <f>"26438"</f>
        <v>26438</v>
      </c>
      <c r="C473" s="11" t="s">
        <v>471</v>
      </c>
      <c r="D473" s="12">
        <v>114.0</v>
      </c>
    </row>
    <row r="474" spans="1:4" customHeight="1" ht="130">
      <c r="A474"/>
      <c r="B474" s="10" t="str">
        <f>"26439"</f>
        <v>26439</v>
      </c>
      <c r="C474" s="11" t="s">
        <v>472</v>
      </c>
      <c r="D474" s="12">
        <v>122.0</v>
      </c>
    </row>
    <row r="475" spans="1:4" customHeight="1" ht="130">
      <c r="A475"/>
      <c r="B475" s="10" t="str">
        <f>"26440"</f>
        <v>26440</v>
      </c>
      <c r="C475" s="11" t="s">
        <v>473</v>
      </c>
      <c r="D475" s="12">
        <v>154.0</v>
      </c>
    </row>
    <row r="476" spans="1:4" customHeight="1" ht="130">
      <c r="A476"/>
      <c r="B476" s="10" t="str">
        <f>"26441"</f>
        <v>26441</v>
      </c>
      <c r="C476" s="11" t="s">
        <v>474</v>
      </c>
      <c r="D476" s="12">
        <v>127.0</v>
      </c>
    </row>
    <row r="477" spans="1:4" customHeight="1" ht="130">
      <c r="A477"/>
      <c r="B477" s="10" t="str">
        <f>"26442"</f>
        <v>26442</v>
      </c>
      <c r="C477" s="11" t="s">
        <v>475</v>
      </c>
      <c r="D477" s="12">
        <v>151.0</v>
      </c>
    </row>
    <row r="478" spans="1:4" customHeight="1" ht="130">
      <c r="A478"/>
      <c r="B478" s="10" t="str">
        <f>"26443"</f>
        <v>26443</v>
      </c>
      <c r="C478" s="11" t="s">
        <v>476</v>
      </c>
      <c r="D478" s="12">
        <v>187.0</v>
      </c>
    </row>
    <row r="479" spans="1:4" customHeight="1" ht="130">
      <c r="A479"/>
      <c r="B479" s="10" t="str">
        <f>"26475"</f>
        <v>26475</v>
      </c>
      <c r="C479" s="11" t="s">
        <v>477</v>
      </c>
      <c r="D479" s="12">
        <v>1203.0</v>
      </c>
    </row>
    <row r="480" spans="1:4" customHeight="1" ht="130">
      <c r="A480"/>
      <c r="B480" s="10" t="str">
        <f>"26733"</f>
        <v>26733</v>
      </c>
      <c r="C480" s="11" t="s">
        <v>478</v>
      </c>
      <c r="D480" s="12">
        <v>1120.0</v>
      </c>
    </row>
    <row r="481" spans="1:4" customHeight="1" ht="130">
      <c r="A481"/>
      <c r="B481" s="10" t="str">
        <f>"26735"</f>
        <v>26735</v>
      </c>
      <c r="C481" s="11" t="s">
        <v>479</v>
      </c>
      <c r="D481" s="12">
        <v>51.0</v>
      </c>
    </row>
    <row r="482" spans="1:4" customHeight="1" ht="130">
      <c r="A482"/>
      <c r="B482" s="10" t="str">
        <f>"26781"</f>
        <v>26781</v>
      </c>
      <c r="C482" s="11" t="s">
        <v>480</v>
      </c>
      <c r="D482" s="12">
        <v>56.0</v>
      </c>
    </row>
    <row r="483" spans="1:4" customHeight="1" ht="130">
      <c r="A483"/>
      <c r="B483" s="10" t="str">
        <f>"26796"</f>
        <v>26796</v>
      </c>
      <c r="C483" s="11" t="s">
        <v>481</v>
      </c>
      <c r="D483" s="12">
        <v>22.0</v>
      </c>
    </row>
    <row r="484" spans="1:4" customHeight="1" ht="130">
      <c r="A484"/>
      <c r="B484" s="10" t="str">
        <f>"26953"</f>
        <v>26953</v>
      </c>
      <c r="C484" s="11" t="s">
        <v>482</v>
      </c>
      <c r="D484" s="12">
        <v>30.0</v>
      </c>
    </row>
    <row r="485" spans="1:4" customHeight="1" ht="130">
      <c r="A485"/>
      <c r="B485" s="10" t="str">
        <f>"26954"</f>
        <v>26954</v>
      </c>
      <c r="C485" s="11" t="s">
        <v>483</v>
      </c>
      <c r="D485" s="12">
        <v>30.0</v>
      </c>
    </row>
    <row r="486" spans="1:4" customHeight="1" ht="130">
      <c r="A486"/>
      <c r="B486" s="10" t="str">
        <f>"26955"</f>
        <v>26955</v>
      </c>
      <c r="C486" s="11" t="s">
        <v>484</v>
      </c>
      <c r="D486" s="12">
        <v>31.0</v>
      </c>
    </row>
    <row r="487" spans="1:4" customHeight="1" ht="130">
      <c r="A487"/>
      <c r="B487" s="10" t="str">
        <f>"26956"</f>
        <v>26956</v>
      </c>
      <c r="C487" s="11" t="s">
        <v>485</v>
      </c>
      <c r="D487" s="12">
        <v>53.0</v>
      </c>
    </row>
    <row r="488" spans="1:4" customHeight="1" ht="130">
      <c r="A488"/>
      <c r="B488" s="10" t="str">
        <f>"26957"</f>
        <v>26957</v>
      </c>
      <c r="C488" s="11" t="s">
        <v>486</v>
      </c>
      <c r="D488" s="12">
        <v>53.0</v>
      </c>
    </row>
    <row r="489" spans="1:4" customHeight="1" ht="130">
      <c r="A489"/>
      <c r="B489" s="10" t="str">
        <f>"26958"</f>
        <v>26958</v>
      </c>
      <c r="C489" s="11" t="s">
        <v>487</v>
      </c>
      <c r="D489" s="12">
        <v>54.0</v>
      </c>
    </row>
    <row r="490" spans="1:4" customHeight="1" ht="130">
      <c r="A490"/>
      <c r="B490" s="10" t="str">
        <f>"26959"</f>
        <v>26959</v>
      </c>
      <c r="C490" s="11" t="s">
        <v>488</v>
      </c>
      <c r="D490" s="12">
        <v>71.0</v>
      </c>
    </row>
    <row r="491" spans="1:4" customHeight="1" ht="130">
      <c r="A491"/>
      <c r="B491" s="10" t="str">
        <f>"26960"</f>
        <v>26960</v>
      </c>
      <c r="C491" s="11" t="s">
        <v>489</v>
      </c>
      <c r="D491" s="12">
        <v>97.0</v>
      </c>
    </row>
    <row r="492" spans="1:4" customHeight="1" ht="130">
      <c r="A492"/>
      <c r="B492" s="10" t="str">
        <f>"26996"</f>
        <v>26996</v>
      </c>
      <c r="C492" s="11" t="s">
        <v>490</v>
      </c>
      <c r="D492" s="12">
        <v>14.0</v>
      </c>
    </row>
    <row r="493" spans="1:4" customHeight="1" ht="130">
      <c r="A493"/>
      <c r="B493" s="10" t="str">
        <f>"27087"</f>
        <v>27087</v>
      </c>
      <c r="C493" s="11" t="s">
        <v>491</v>
      </c>
      <c r="D493" s="12">
        <v>620.0</v>
      </c>
    </row>
    <row r="494" spans="1:4" customHeight="1" ht="130">
      <c r="A494"/>
      <c r="B494" s="10" t="str">
        <f>"27094"</f>
        <v>27094</v>
      </c>
      <c r="C494" s="11" t="s">
        <v>492</v>
      </c>
      <c r="D494" s="12">
        <v>468.0</v>
      </c>
    </row>
    <row r="495" spans="1:4" customHeight="1" ht="130">
      <c r="A495"/>
      <c r="B495" s="10" t="str">
        <f>"27095"</f>
        <v>27095</v>
      </c>
      <c r="C495" s="11" t="s">
        <v>493</v>
      </c>
      <c r="D495" s="12">
        <v>319.0</v>
      </c>
    </row>
    <row r="496" spans="1:4" customHeight="1" ht="130">
      <c r="A496"/>
      <c r="B496" s="10" t="str">
        <f>"27239"</f>
        <v>27239</v>
      </c>
      <c r="C496" s="11" t="s">
        <v>494</v>
      </c>
      <c r="D496" s="12">
        <v>20.0</v>
      </c>
    </row>
    <row r="497" spans="1:4" customHeight="1" ht="130">
      <c r="A497"/>
      <c r="B497" s="10" t="str">
        <f>"27276"</f>
        <v>27276</v>
      </c>
      <c r="C497" s="11" t="s">
        <v>495</v>
      </c>
      <c r="D497" s="12">
        <v>497.0</v>
      </c>
    </row>
    <row r="498" spans="1:4" customHeight="1" ht="130">
      <c r="A498"/>
      <c r="B498" s="10" t="str">
        <f>"27295"</f>
        <v>27295</v>
      </c>
      <c r="C498" s="11" t="s">
        <v>496</v>
      </c>
      <c r="D498" s="12">
        <v>122.0</v>
      </c>
    </row>
    <row r="499" spans="1:4" customHeight="1" ht="130">
      <c r="A499"/>
      <c r="B499" s="10" t="str">
        <f>"27296"</f>
        <v>27296</v>
      </c>
      <c r="C499" s="11" t="s">
        <v>497</v>
      </c>
      <c r="D499" s="12">
        <v>175.0</v>
      </c>
    </row>
    <row r="500" spans="1:4" customHeight="1" ht="130">
      <c r="A500"/>
      <c r="B500" s="10" t="str">
        <f>"27369"</f>
        <v>27369</v>
      </c>
      <c r="C500" s="11" t="s">
        <v>498</v>
      </c>
      <c r="D500" s="12">
        <v>57.0</v>
      </c>
    </row>
    <row r="501" spans="1:4" customHeight="1" ht="130">
      <c r="A501"/>
      <c r="B501" s="10" t="str">
        <f>"27404"</f>
        <v>27404</v>
      </c>
      <c r="C501" s="11" t="s">
        <v>499</v>
      </c>
      <c r="D501" s="12">
        <v>123.0</v>
      </c>
    </row>
    <row r="502" spans="1:4" customHeight="1" ht="130">
      <c r="A502"/>
      <c r="B502" s="10" t="str">
        <f>"27405"</f>
        <v>27405</v>
      </c>
      <c r="C502" s="11" t="s">
        <v>500</v>
      </c>
      <c r="D502" s="12">
        <v>41.0</v>
      </c>
    </row>
    <row r="503" spans="1:4" customHeight="1" ht="130">
      <c r="A503"/>
      <c r="B503" s="10" t="str">
        <f>"27464"</f>
        <v>27464</v>
      </c>
      <c r="C503" s="11" t="s">
        <v>501</v>
      </c>
      <c r="D503" s="12">
        <v>419.0</v>
      </c>
    </row>
    <row r="504" spans="1:4" customHeight="1" ht="130">
      <c r="A504"/>
      <c r="B504" s="10" t="str">
        <f>"27465"</f>
        <v>27465</v>
      </c>
      <c r="C504" s="11" t="s">
        <v>502</v>
      </c>
      <c r="D504" s="12">
        <v>542.0</v>
      </c>
    </row>
    <row r="505" spans="1:4" customHeight="1" ht="130">
      <c r="A505"/>
      <c r="B505" s="10" t="str">
        <f>"27466"</f>
        <v>27466</v>
      </c>
      <c r="C505" s="11" t="s">
        <v>503</v>
      </c>
      <c r="D505" s="12">
        <v>529.0</v>
      </c>
    </row>
    <row r="506" spans="1:4" customHeight="1" ht="130">
      <c r="A506"/>
      <c r="B506" s="10" t="str">
        <f>"27467"</f>
        <v>27467</v>
      </c>
      <c r="C506" s="11" t="s">
        <v>504</v>
      </c>
      <c r="D506" s="12">
        <v>9.0</v>
      </c>
    </row>
    <row r="507" spans="1:4" customHeight="1" ht="130">
      <c r="A507"/>
      <c r="B507" s="10" t="str">
        <f>"27468"</f>
        <v>27468</v>
      </c>
      <c r="C507" s="11" t="s">
        <v>505</v>
      </c>
      <c r="D507" s="12">
        <v>17.0</v>
      </c>
    </row>
    <row r="508" spans="1:4" customHeight="1" ht="130">
      <c r="A508"/>
      <c r="B508" s="10" t="str">
        <f>"27469"</f>
        <v>27469</v>
      </c>
      <c r="C508" s="11" t="s">
        <v>506</v>
      </c>
      <c r="D508" s="12">
        <v>24.0</v>
      </c>
    </row>
    <row r="509" spans="1:4" customHeight="1" ht="130">
      <c r="A509"/>
      <c r="B509" s="10" t="str">
        <f>"27470"</f>
        <v>27470</v>
      </c>
      <c r="C509" s="11" t="s">
        <v>507</v>
      </c>
      <c r="D509" s="12">
        <v>543.0</v>
      </c>
    </row>
    <row r="510" spans="1:4" customHeight="1" ht="130">
      <c r="A510"/>
      <c r="B510" s="10" t="str">
        <f>"27471"</f>
        <v>27471</v>
      </c>
      <c r="C510" s="11" t="s">
        <v>508</v>
      </c>
      <c r="D510" s="12">
        <v>652.0</v>
      </c>
    </row>
    <row r="511" spans="1:4" customHeight="1" ht="130">
      <c r="A511"/>
      <c r="B511" s="10" t="str">
        <f>"27472"</f>
        <v>27472</v>
      </c>
      <c r="C511" s="11" t="s">
        <v>509</v>
      </c>
      <c r="D511" s="12">
        <v>697.0</v>
      </c>
    </row>
    <row r="512" spans="1:4" customHeight="1" ht="130">
      <c r="A512"/>
      <c r="B512" s="10" t="str">
        <f>"27473"</f>
        <v>27473</v>
      </c>
      <c r="C512" s="11" t="s">
        <v>510</v>
      </c>
      <c r="D512" s="12">
        <v>926.0</v>
      </c>
    </row>
    <row r="513" spans="1:4" customHeight="1" ht="130">
      <c r="A513"/>
      <c r="B513" s="10" t="str">
        <f>"27474"</f>
        <v>27474</v>
      </c>
      <c r="C513" s="11" t="s">
        <v>511</v>
      </c>
      <c r="D513" s="12">
        <v>17.0</v>
      </c>
    </row>
    <row r="514" spans="1:4" customHeight="1" ht="130">
      <c r="A514"/>
      <c r="B514" s="10" t="str">
        <f>"27475"</f>
        <v>27475</v>
      </c>
      <c r="C514" s="11" t="s">
        <v>512</v>
      </c>
      <c r="D514" s="12">
        <v>18.0</v>
      </c>
    </row>
    <row r="515" spans="1:4" customHeight="1" ht="130">
      <c r="A515"/>
      <c r="B515" s="10" t="str">
        <f>"27476"</f>
        <v>27476</v>
      </c>
      <c r="C515" s="11" t="s">
        <v>513</v>
      </c>
      <c r="D515" s="12">
        <v>20.0</v>
      </c>
    </row>
    <row r="516" spans="1:4" customHeight="1" ht="130">
      <c r="A516"/>
      <c r="B516" s="10" t="str">
        <f>"27477"</f>
        <v>27477</v>
      </c>
      <c r="C516" s="11" t="s">
        <v>514</v>
      </c>
      <c r="D516" s="12">
        <v>55.0</v>
      </c>
    </row>
    <row r="517" spans="1:4" customHeight="1" ht="130">
      <c r="A517"/>
      <c r="B517" s="10" t="str">
        <f>"27478"</f>
        <v>27478</v>
      </c>
      <c r="C517" s="11" t="s">
        <v>515</v>
      </c>
      <c r="D517" s="12">
        <v>38.0</v>
      </c>
    </row>
    <row r="518" spans="1:4" customHeight="1" ht="130">
      <c r="A518"/>
      <c r="B518" s="10" t="str">
        <f>"27479"</f>
        <v>27479</v>
      </c>
      <c r="C518" s="11" t="s">
        <v>516</v>
      </c>
      <c r="D518" s="12">
        <v>38.0</v>
      </c>
    </row>
    <row r="519" spans="1:4" customHeight="1" ht="130">
      <c r="A519"/>
      <c r="B519" s="10" t="str">
        <f>"27497"</f>
        <v>27497</v>
      </c>
      <c r="C519" s="11" t="s">
        <v>517</v>
      </c>
      <c r="D519" s="12">
        <v>60.0</v>
      </c>
    </row>
    <row r="520" spans="1:4" customHeight="1" ht="130">
      <c r="A520"/>
      <c r="B520" s="10" t="str">
        <f>"27660"</f>
        <v>27660</v>
      </c>
      <c r="C520" s="11" t="s">
        <v>518</v>
      </c>
      <c r="D520" s="12">
        <v>75.0</v>
      </c>
    </row>
    <row r="521" spans="1:4" customHeight="1" ht="130">
      <c r="A521"/>
      <c r="B521" s="10" t="str">
        <f>"27661"</f>
        <v>27661</v>
      </c>
      <c r="C521" s="11" t="s">
        <v>519</v>
      </c>
      <c r="D521" s="12">
        <v>107.0</v>
      </c>
    </row>
    <row r="522" spans="1:4" customHeight="1" ht="130">
      <c r="A522"/>
      <c r="B522" s="10" t="str">
        <f>"27662"</f>
        <v>27662</v>
      </c>
      <c r="C522" s="11" t="s">
        <v>520</v>
      </c>
      <c r="D522" s="12">
        <v>140.0</v>
      </c>
    </row>
    <row r="523" spans="1:4" customHeight="1" ht="130">
      <c r="A523"/>
      <c r="B523" s="10" t="str">
        <f>"27663"</f>
        <v>27663</v>
      </c>
      <c r="C523" s="11" t="s">
        <v>521</v>
      </c>
      <c r="D523" s="12">
        <v>136.0</v>
      </c>
    </row>
    <row r="524" spans="1:4" customHeight="1" ht="130">
      <c r="A524"/>
      <c r="B524" s="10" t="str">
        <f>"27664"</f>
        <v>27664</v>
      </c>
      <c r="C524" s="11" t="s">
        <v>522</v>
      </c>
      <c r="D524" s="12">
        <v>145.0</v>
      </c>
    </row>
    <row r="525" spans="1:4" customHeight="1" ht="130">
      <c r="A525"/>
      <c r="B525" s="10" t="str">
        <f>"27665"</f>
        <v>27665</v>
      </c>
      <c r="C525" s="11" t="s">
        <v>523</v>
      </c>
      <c r="D525" s="12">
        <v>190.0</v>
      </c>
    </row>
    <row r="526" spans="1:4" customHeight="1" ht="130">
      <c r="A526"/>
      <c r="B526" s="10" t="str">
        <f>"27666"</f>
        <v>27666</v>
      </c>
      <c r="C526" s="11" t="s">
        <v>524</v>
      </c>
      <c r="D526" s="12">
        <v>199.0</v>
      </c>
    </row>
    <row r="527" spans="1:4" customHeight="1" ht="130">
      <c r="A527"/>
      <c r="B527" s="10" t="str">
        <f>"27667"</f>
        <v>27667</v>
      </c>
      <c r="C527" s="11" t="s">
        <v>525</v>
      </c>
      <c r="D527" s="12">
        <v>180.0</v>
      </c>
    </row>
    <row r="528" spans="1:4" customHeight="1" ht="130">
      <c r="A528"/>
      <c r="B528" s="10" t="str">
        <f>"27668"</f>
        <v>27668</v>
      </c>
      <c r="C528" s="11" t="s">
        <v>526</v>
      </c>
      <c r="D528" s="12">
        <v>235.0</v>
      </c>
    </row>
    <row r="529" spans="1:4" customHeight="1" ht="130">
      <c r="A529"/>
      <c r="B529" s="10" t="str">
        <f>"27669"</f>
        <v>27669</v>
      </c>
      <c r="C529" s="11" t="s">
        <v>527</v>
      </c>
      <c r="D529" s="12">
        <v>229.0</v>
      </c>
    </row>
    <row r="530" spans="1:4" customHeight="1" ht="130">
      <c r="A530"/>
      <c r="B530" s="10" t="str">
        <f>"27670"</f>
        <v>27670</v>
      </c>
      <c r="C530" s="11" t="s">
        <v>528</v>
      </c>
      <c r="D530" s="12">
        <v>210.0</v>
      </c>
    </row>
    <row r="531" spans="1:4" customHeight="1" ht="130">
      <c r="A531"/>
      <c r="B531" s="10" t="str">
        <f>"27672"</f>
        <v>27672</v>
      </c>
      <c r="C531" s="11" t="s">
        <v>529</v>
      </c>
      <c r="D531" s="12">
        <v>257.0</v>
      </c>
    </row>
    <row r="532" spans="1:4" customHeight="1" ht="130">
      <c r="A532"/>
      <c r="B532" s="10" t="str">
        <f>"27676"</f>
        <v>27676</v>
      </c>
      <c r="C532" s="11" t="s">
        <v>530</v>
      </c>
      <c r="D532" s="12">
        <v>285.0</v>
      </c>
    </row>
    <row r="533" spans="1:4" customHeight="1" ht="130">
      <c r="A533"/>
      <c r="B533" s="10" t="str">
        <f>"27687"</f>
        <v>27687</v>
      </c>
      <c r="C533" s="11" t="s">
        <v>531</v>
      </c>
      <c r="D533" s="12">
        <v>2200.0</v>
      </c>
    </row>
    <row r="534" spans="1:4" customHeight="1" ht="130">
      <c r="A534"/>
      <c r="B534" s="10" t="str">
        <f>"27767"</f>
        <v>27767</v>
      </c>
      <c r="C534" s="11" t="s">
        <v>532</v>
      </c>
      <c r="D534" s="12">
        <v>25.0</v>
      </c>
    </row>
    <row r="535" spans="1:4" customHeight="1" ht="130">
      <c r="A535"/>
      <c r="B535" s="10" t="str">
        <f>"27768"</f>
        <v>27768</v>
      </c>
      <c r="C535" s="11" t="s">
        <v>533</v>
      </c>
      <c r="D535" s="12">
        <v>25.0</v>
      </c>
    </row>
    <row r="536" spans="1:4" customHeight="1" ht="130">
      <c r="A536"/>
      <c r="B536" s="10" t="str">
        <f>"28081"</f>
        <v>28081</v>
      </c>
      <c r="C536" s="11" t="s">
        <v>534</v>
      </c>
      <c r="D536" s="12">
        <v>55.0</v>
      </c>
    </row>
    <row r="537" spans="1:4" customHeight="1" ht="130">
      <c r="A537"/>
      <c r="B537" s="10" t="str">
        <f>"28082"</f>
        <v>28082</v>
      </c>
      <c r="C537" s="11" t="s">
        <v>535</v>
      </c>
      <c r="D537" s="12">
        <v>80.0</v>
      </c>
    </row>
    <row r="538" spans="1:4" customHeight="1" ht="130">
      <c r="A538"/>
      <c r="B538" s="10" t="str">
        <f>"28083"</f>
        <v>28083</v>
      </c>
      <c r="C538" s="11" t="s">
        <v>536</v>
      </c>
      <c r="D538" s="12">
        <v>140.0</v>
      </c>
    </row>
    <row r="539" spans="1:4" customHeight="1" ht="130">
      <c r="A539"/>
      <c r="B539" s="10" t="str">
        <f>"28084"</f>
        <v>28084</v>
      </c>
      <c r="C539" s="11" t="s">
        <v>537</v>
      </c>
      <c r="D539" s="12">
        <v>212.0</v>
      </c>
    </row>
    <row r="540" spans="1:4" customHeight="1" ht="130">
      <c r="A540"/>
      <c r="B540" s="10" t="str">
        <f>"28760"</f>
        <v>28760</v>
      </c>
      <c r="C540" s="11" t="s">
        <v>538</v>
      </c>
      <c r="D540" s="12">
        <v>27.0</v>
      </c>
    </row>
    <row r="541" spans="1:4" customHeight="1" ht="130">
      <c r="A541"/>
      <c r="B541" s="10" t="str">
        <f>"29026"</f>
        <v>29026</v>
      </c>
      <c r="C541" s="11" t="s">
        <v>539</v>
      </c>
      <c r="D541" s="12">
        <v>128.0</v>
      </c>
    </row>
    <row r="542" spans="1:4" customHeight="1" ht="130">
      <c r="A542"/>
      <c r="B542" s="10" t="str">
        <f>"29027"</f>
        <v>29027</v>
      </c>
      <c r="C542" s="11" t="s">
        <v>540</v>
      </c>
      <c r="D542" s="12">
        <v>143.0</v>
      </c>
    </row>
    <row r="543" spans="1:4" customHeight="1" ht="130">
      <c r="A543"/>
      <c r="B543" s="10" t="str">
        <f>"29028"</f>
        <v>29028</v>
      </c>
      <c r="C543" s="11" t="s">
        <v>541</v>
      </c>
      <c r="D543" s="12">
        <v>228.0</v>
      </c>
    </row>
    <row r="544" spans="1:4" customHeight="1" ht="130">
      <c r="A544"/>
      <c r="B544" s="10" t="str">
        <f>"29029"</f>
        <v>29029</v>
      </c>
      <c r="C544" s="11" t="s">
        <v>542</v>
      </c>
      <c r="D544" s="12">
        <v>110.0</v>
      </c>
    </row>
    <row r="545" spans="1:4" customHeight="1" ht="130">
      <c r="A545"/>
      <c r="B545" s="10" t="str">
        <f>"29030"</f>
        <v>29030</v>
      </c>
      <c r="C545" s="11" t="s">
        <v>543</v>
      </c>
      <c r="D545" s="12">
        <v>150.0</v>
      </c>
    </row>
    <row r="546" spans="1:4" customHeight="1" ht="130">
      <c r="A546"/>
      <c r="B546" s="10" t="str">
        <f>"29031"</f>
        <v>29031</v>
      </c>
      <c r="C546" s="11" t="s">
        <v>544</v>
      </c>
      <c r="D546" s="12">
        <v>210.0</v>
      </c>
    </row>
    <row r="547" spans="1:4" customHeight="1" ht="130">
      <c r="A547"/>
      <c r="B547" s="10" t="str">
        <f>"29059"</f>
        <v>29059</v>
      </c>
      <c r="C547" s="11" t="s">
        <v>545</v>
      </c>
      <c r="D547" s="12">
        <v>153.0</v>
      </c>
    </row>
    <row r="548" spans="1:4" customHeight="1" ht="130">
      <c r="A548"/>
      <c r="B548" s="10" t="str">
        <f>"29099"</f>
        <v>29099</v>
      </c>
      <c r="C548" s="11" t="s">
        <v>546</v>
      </c>
      <c r="D548" s="12">
        <v>582.0</v>
      </c>
    </row>
    <row r="549" spans="1:4" customHeight="1" ht="130">
      <c r="A549"/>
      <c r="B549" s="10" t="str">
        <f>"29100"</f>
        <v>29100</v>
      </c>
      <c r="C549" s="11" t="s">
        <v>547</v>
      </c>
      <c r="D549" s="12">
        <v>843.0</v>
      </c>
    </row>
    <row r="550" spans="1:4" customHeight="1" ht="130">
      <c r="A550"/>
      <c r="B550" s="10" t="str">
        <f>"29101"</f>
        <v>29101</v>
      </c>
      <c r="C550" s="11" t="s">
        <v>548</v>
      </c>
      <c r="D550" s="12">
        <v>1557.0</v>
      </c>
    </row>
    <row r="551" spans="1:4" customHeight="1" ht="130">
      <c r="A551"/>
      <c r="B551" s="10" t="str">
        <f>"29102"</f>
        <v>29102</v>
      </c>
      <c r="C551" s="11" t="s">
        <v>549</v>
      </c>
      <c r="D551" s="12">
        <v>2186.0</v>
      </c>
    </row>
    <row r="552" spans="1:4" customHeight="1" ht="130">
      <c r="A552"/>
      <c r="B552" s="10" t="str">
        <f>"29103"</f>
        <v>29103</v>
      </c>
      <c r="C552" s="11" t="s">
        <v>550</v>
      </c>
      <c r="D552" s="12">
        <v>490.0</v>
      </c>
    </row>
    <row r="553" spans="1:4" customHeight="1" ht="130">
      <c r="A553"/>
      <c r="B553" s="10" t="str">
        <f>"29104"</f>
        <v>29104</v>
      </c>
      <c r="C553" s="11" t="s">
        <v>551</v>
      </c>
      <c r="D553" s="12">
        <v>339.0</v>
      </c>
    </row>
    <row r="554" spans="1:4" customHeight="1" ht="130">
      <c r="A554"/>
      <c r="B554" s="10" t="str">
        <f>"29105"</f>
        <v>29105</v>
      </c>
      <c r="C554" s="11" t="s">
        <v>552</v>
      </c>
      <c r="D554" s="12">
        <v>422.0</v>
      </c>
    </row>
    <row r="555" spans="1:4" customHeight="1" ht="130">
      <c r="A555"/>
      <c r="B555" s="10" t="str">
        <f>"29106"</f>
        <v>29106</v>
      </c>
      <c r="C555" s="11" t="s">
        <v>553</v>
      </c>
      <c r="D555" s="12">
        <v>727.0</v>
      </c>
    </row>
    <row r="556" spans="1:4" customHeight="1" ht="130">
      <c r="A556"/>
      <c r="B556" s="10" t="str">
        <f>"29107"</f>
        <v>29107</v>
      </c>
      <c r="C556" s="11" t="s">
        <v>554</v>
      </c>
      <c r="D556" s="12">
        <v>727.0</v>
      </c>
    </row>
    <row r="557" spans="1:4" customHeight="1" ht="130">
      <c r="A557"/>
      <c r="B557" s="10" t="str">
        <f>"29108"</f>
        <v>29108</v>
      </c>
      <c r="C557" s="11" t="s">
        <v>555</v>
      </c>
      <c r="D557" s="12">
        <v>624.0</v>
      </c>
    </row>
    <row r="558" spans="1:4" customHeight="1" ht="130">
      <c r="A558"/>
      <c r="B558" s="10" t="str">
        <f>"29109"</f>
        <v>29109</v>
      </c>
      <c r="C558" s="11" t="s">
        <v>556</v>
      </c>
      <c r="D558" s="12">
        <v>624.0</v>
      </c>
    </row>
    <row r="559" spans="1:4" customHeight="1" ht="130">
      <c r="A559"/>
      <c r="B559" s="10" t="str">
        <f>"29110"</f>
        <v>29110</v>
      </c>
      <c r="C559" s="11" t="s">
        <v>557</v>
      </c>
      <c r="D559" s="12">
        <v>264.0</v>
      </c>
    </row>
    <row r="560" spans="1:4" customHeight="1" ht="130">
      <c r="A560"/>
      <c r="B560" s="10" t="str">
        <f>"29111"</f>
        <v>29111</v>
      </c>
      <c r="C560" s="11" t="s">
        <v>558</v>
      </c>
      <c r="D560" s="12">
        <v>960.0</v>
      </c>
    </row>
    <row r="561" spans="1:4" customHeight="1" ht="130">
      <c r="A561"/>
      <c r="B561" s="10" t="str">
        <f>"29112"</f>
        <v>29112</v>
      </c>
      <c r="C561" s="11" t="s">
        <v>559</v>
      </c>
      <c r="D561" s="12">
        <v>104.0</v>
      </c>
    </row>
    <row r="562" spans="1:4" customHeight="1" ht="130">
      <c r="A562"/>
      <c r="B562" s="10" t="str">
        <f>"29113"</f>
        <v>29113</v>
      </c>
      <c r="C562" s="11" t="s">
        <v>560</v>
      </c>
      <c r="D562" s="12">
        <v>267.0</v>
      </c>
    </row>
    <row r="563" spans="1:4" customHeight="1" ht="130">
      <c r="A563"/>
      <c r="B563" s="10" t="str">
        <f>"29114"</f>
        <v>29114</v>
      </c>
      <c r="C563" s="11" t="s">
        <v>561</v>
      </c>
      <c r="D563" s="12">
        <v>430.0</v>
      </c>
    </row>
    <row r="564" spans="1:4" customHeight="1" ht="130">
      <c r="A564"/>
      <c r="B564" s="10" t="str">
        <f>"29221"</f>
        <v>29221</v>
      </c>
      <c r="C564" s="11" t="s">
        <v>562</v>
      </c>
      <c r="D564" s="12">
        <v>32.0</v>
      </c>
    </row>
    <row r="565" spans="1:4" customHeight="1" ht="130">
      <c r="A565"/>
      <c r="B565" s="10" t="str">
        <f>"29222"</f>
        <v>29222</v>
      </c>
      <c r="C565" s="11" t="s">
        <v>563</v>
      </c>
      <c r="D565" s="12">
        <v>32.0</v>
      </c>
    </row>
    <row r="566" spans="1:4" customHeight="1" ht="130">
      <c r="A566"/>
      <c r="B566" s="10" t="str">
        <f>"29223"</f>
        <v>29223</v>
      </c>
      <c r="C566" s="11" t="s">
        <v>564</v>
      </c>
      <c r="D566" s="12">
        <v>29.0</v>
      </c>
    </row>
    <row r="567" spans="1:4" customHeight="1" ht="130">
      <c r="A567"/>
      <c r="B567" s="10" t="str">
        <f>"29224"</f>
        <v>29224</v>
      </c>
      <c r="C567" s="11" t="s">
        <v>565</v>
      </c>
      <c r="D567" s="12">
        <v>29.0</v>
      </c>
    </row>
    <row r="568" spans="1:4" customHeight="1" ht="130">
      <c r="A568"/>
      <c r="B568" s="10" t="str">
        <f>"29225"</f>
        <v>29225</v>
      </c>
      <c r="C568" s="11" t="s">
        <v>566</v>
      </c>
      <c r="D568" s="12">
        <v>50.0</v>
      </c>
    </row>
    <row r="569" spans="1:4" customHeight="1" ht="130">
      <c r="A569"/>
      <c r="B569" s="10" t="str">
        <f>"29226"</f>
        <v>29226</v>
      </c>
      <c r="C569" s="11" t="s">
        <v>567</v>
      </c>
      <c r="D569" s="12">
        <v>67.0</v>
      </c>
    </row>
    <row r="570" spans="1:4" customHeight="1" ht="130">
      <c r="A570"/>
      <c r="B570" s="10" t="str">
        <f>"29227"</f>
        <v>29227</v>
      </c>
      <c r="C570" s="11" t="s">
        <v>568</v>
      </c>
      <c r="D570" s="12">
        <v>51.0</v>
      </c>
    </row>
    <row r="571" spans="1:4" customHeight="1" ht="130">
      <c r="A571"/>
      <c r="B571" s="10" t="str">
        <f>"29228"</f>
        <v>29228</v>
      </c>
      <c r="C571" s="11" t="s">
        <v>569</v>
      </c>
      <c r="D571" s="12">
        <v>66.0</v>
      </c>
    </row>
    <row r="572" spans="1:4" customHeight="1" ht="130">
      <c r="A572"/>
      <c r="B572" s="10" t="str">
        <f>"29229"</f>
        <v>29229</v>
      </c>
      <c r="C572" s="11" t="s">
        <v>570</v>
      </c>
      <c r="D572" s="12">
        <v>47.0</v>
      </c>
    </row>
    <row r="573" spans="1:4" customHeight="1" ht="130">
      <c r="A573"/>
      <c r="B573" s="10" t="str">
        <f>"29230"</f>
        <v>29230</v>
      </c>
      <c r="C573" s="11" t="s">
        <v>571</v>
      </c>
      <c r="D573" s="12">
        <v>47.0</v>
      </c>
    </row>
    <row r="574" spans="1:4" customHeight="1" ht="130">
      <c r="A574"/>
      <c r="B574" s="10" t="str">
        <f>"29231"</f>
        <v>29231</v>
      </c>
      <c r="C574" s="11" t="s">
        <v>572</v>
      </c>
      <c r="D574" s="12">
        <v>42.0</v>
      </c>
    </row>
    <row r="575" spans="1:4" customHeight="1" ht="130">
      <c r="A575"/>
      <c r="B575" s="10" t="str">
        <f>"29232"</f>
        <v>29232</v>
      </c>
      <c r="C575" s="11" t="s">
        <v>573</v>
      </c>
      <c r="D575" s="12">
        <v>42.0</v>
      </c>
    </row>
    <row r="576" spans="1:4" customHeight="1" ht="130">
      <c r="A576"/>
      <c r="B576" s="10" t="str">
        <f>"29233"</f>
        <v>29233</v>
      </c>
      <c r="C576" s="11" t="s">
        <v>574</v>
      </c>
      <c r="D576" s="12">
        <v>78.0</v>
      </c>
    </row>
    <row r="577" spans="1:4" customHeight="1" ht="130">
      <c r="A577"/>
      <c r="B577" s="10" t="str">
        <f>"29234"</f>
        <v>29234</v>
      </c>
      <c r="C577" s="11" t="s">
        <v>575</v>
      </c>
      <c r="D577" s="12">
        <v>68.0</v>
      </c>
    </row>
    <row r="578" spans="1:4" customHeight="1" ht="130">
      <c r="A578"/>
      <c r="B578" s="10" t="str">
        <f>"29235"</f>
        <v>29235</v>
      </c>
      <c r="C578" s="11" t="s">
        <v>576</v>
      </c>
      <c r="D578" s="12">
        <v>68.0</v>
      </c>
    </row>
    <row r="579" spans="1:4" customHeight="1" ht="130">
      <c r="A579"/>
      <c r="B579" s="10" t="str">
        <f>"29236"</f>
        <v>29236</v>
      </c>
      <c r="C579" s="11" t="s">
        <v>577</v>
      </c>
      <c r="D579" s="12">
        <v>65.0</v>
      </c>
    </row>
    <row r="580" spans="1:4" customHeight="1" ht="130">
      <c r="A580"/>
      <c r="B580" s="10" t="str">
        <f>"29237"</f>
        <v>29237</v>
      </c>
      <c r="C580" s="11" t="s">
        <v>578</v>
      </c>
      <c r="D580" s="12">
        <v>65.0</v>
      </c>
    </row>
    <row r="581" spans="1:4" customHeight="1" ht="130">
      <c r="A581"/>
      <c r="B581" s="10" t="str">
        <f>"29238"</f>
        <v>29238</v>
      </c>
      <c r="C581" s="11" t="s">
        <v>579</v>
      </c>
      <c r="D581" s="12">
        <v>29.0</v>
      </c>
    </row>
    <row r="582" spans="1:4" customHeight="1" ht="130">
      <c r="A582"/>
      <c r="B582" s="10" t="str">
        <f>"29243"</f>
        <v>29243</v>
      </c>
      <c r="C582" s="11" t="s">
        <v>580</v>
      </c>
      <c r="D582" s="12">
        <v>159.0</v>
      </c>
    </row>
    <row r="583" spans="1:4" customHeight="1" ht="130">
      <c r="A583"/>
      <c r="B583" s="10" t="str">
        <f>"29244"</f>
        <v>29244</v>
      </c>
      <c r="C583" s="11" t="s">
        <v>581</v>
      </c>
      <c r="D583" s="12">
        <v>263.0</v>
      </c>
    </row>
    <row r="584" spans="1:4" customHeight="1" ht="130">
      <c r="A584"/>
      <c r="B584" s="10" t="str">
        <f>"29245"</f>
        <v>29245</v>
      </c>
      <c r="C584" s="11" t="s">
        <v>582</v>
      </c>
      <c r="D584" s="12">
        <v>18.0</v>
      </c>
    </row>
    <row r="585" spans="1:4" customHeight="1" ht="130">
      <c r="A585"/>
      <c r="B585" s="10" t="str">
        <f>"29343"</f>
        <v>29343</v>
      </c>
      <c r="C585" s="11" t="s">
        <v>583</v>
      </c>
      <c r="D585" s="12">
        <v>226.0</v>
      </c>
    </row>
    <row r="586" spans="1:4" customHeight="1" ht="130">
      <c r="A586"/>
      <c r="B586" s="10" t="str">
        <f>"29426"</f>
        <v>29426</v>
      </c>
      <c r="C586" s="11" t="s">
        <v>584</v>
      </c>
      <c r="D586" s="12">
        <v>9.0</v>
      </c>
    </row>
    <row r="587" spans="1:4" customHeight="1" ht="130">
      <c r="A587"/>
      <c r="B587" s="10" t="str">
        <f>"29427"</f>
        <v>29427</v>
      </c>
      <c r="C587" s="11" t="s">
        <v>585</v>
      </c>
      <c r="D587" s="12">
        <v>20.0</v>
      </c>
    </row>
    <row r="588" spans="1:4" customHeight="1" ht="130">
      <c r="A588"/>
      <c r="B588" s="10" t="str">
        <f>"29428"</f>
        <v>29428</v>
      </c>
      <c r="C588" s="11" t="s">
        <v>586</v>
      </c>
      <c r="D588" s="12">
        <v>26.0</v>
      </c>
    </row>
    <row r="589" spans="1:4" customHeight="1" ht="130">
      <c r="A589"/>
      <c r="B589" s="10" t="str">
        <f>"29604"</f>
        <v>29604</v>
      </c>
      <c r="C589" s="11" t="s">
        <v>587</v>
      </c>
      <c r="D589" s="12">
        <v>613.0</v>
      </c>
    </row>
    <row r="590" spans="1:4" customHeight="1" ht="130">
      <c r="A590"/>
      <c r="B590" s="10" t="str">
        <f>"29728"</f>
        <v>29728</v>
      </c>
      <c r="C590" s="11" t="s">
        <v>588</v>
      </c>
      <c r="D590" s="12">
        <v>100.0</v>
      </c>
    </row>
    <row r="591" spans="1:4" customHeight="1" ht="130">
      <c r="A591"/>
      <c r="B591" s="10" t="str">
        <f>"29729"</f>
        <v>29729</v>
      </c>
      <c r="C591" s="11" t="s">
        <v>589</v>
      </c>
      <c r="D591" s="12">
        <v>120.0</v>
      </c>
    </row>
    <row r="592" spans="1:4" customHeight="1" ht="130">
      <c r="A592"/>
      <c r="B592" s="10" t="str">
        <f>"29802"</f>
        <v>29802</v>
      </c>
      <c r="C592" s="11" t="s">
        <v>590</v>
      </c>
      <c r="D592" s="12">
        <v>720.0</v>
      </c>
    </row>
    <row r="593" spans="1:4" customHeight="1" ht="130">
      <c r="A593"/>
      <c r="B593" s="10" t="str">
        <f>"30032"</f>
        <v>30032</v>
      </c>
      <c r="C593" s="11" t="s">
        <v>591</v>
      </c>
      <c r="D593" s="12">
        <v>368.0</v>
      </c>
    </row>
    <row r="594" spans="1:4" customHeight="1" ht="130">
      <c r="A594"/>
      <c r="B594" s="10" t="str">
        <f>"30204"</f>
        <v>30204</v>
      </c>
      <c r="C594" s="11" t="s">
        <v>592</v>
      </c>
      <c r="D594" s="12">
        <v>100.0</v>
      </c>
    </row>
    <row r="595" spans="1:4" customHeight="1" ht="130">
      <c r="A595"/>
      <c r="B595" s="10" t="str">
        <f>"30413"</f>
        <v>30413</v>
      </c>
      <c r="C595" s="11" t="s">
        <v>593</v>
      </c>
      <c r="D595" s="12">
        <v>5.0</v>
      </c>
    </row>
    <row r="596" spans="1:4" customHeight="1" ht="130">
      <c r="A596"/>
      <c r="B596" s="10" t="str">
        <f>"30414"</f>
        <v>30414</v>
      </c>
      <c r="C596" s="11" t="s">
        <v>594</v>
      </c>
      <c r="D596" s="12">
        <v>6.0</v>
      </c>
    </row>
    <row r="597" spans="1:4" customHeight="1" ht="130">
      <c r="A597"/>
      <c r="B597" s="10" t="str">
        <f>"30415"</f>
        <v>30415</v>
      </c>
      <c r="C597" s="11" t="s">
        <v>595</v>
      </c>
      <c r="D597" s="12">
        <v>7.0</v>
      </c>
    </row>
    <row r="598" spans="1:4" customHeight="1" ht="130">
      <c r="A598"/>
      <c r="B598" s="10" t="str">
        <f>"30416"</f>
        <v>30416</v>
      </c>
      <c r="C598" s="11" t="s">
        <v>596</v>
      </c>
      <c r="D598" s="12">
        <v>10.0</v>
      </c>
    </row>
    <row r="599" spans="1:4" customHeight="1" ht="130">
      <c r="A599"/>
      <c r="B599" s="10" t="str">
        <f>"31368"</f>
        <v>31368</v>
      </c>
      <c r="C599" s="11" t="s">
        <v>597</v>
      </c>
      <c r="D599" s="12">
        <v>280.0</v>
      </c>
    </row>
    <row r="600" spans="1:4" customHeight="1" ht="130">
      <c r="A600"/>
      <c r="B600" s="10" t="str">
        <f>"31534"</f>
        <v>31534</v>
      </c>
      <c r="C600" s="11" t="s">
        <v>598</v>
      </c>
      <c r="D600" s="12">
        <v>295.0</v>
      </c>
    </row>
    <row r="601" spans="1:4" customHeight="1" ht="130">
      <c r="A601"/>
      <c r="B601" s="10" t="str">
        <f>"31644"</f>
        <v>31644</v>
      </c>
      <c r="C601" s="11" t="s">
        <v>599</v>
      </c>
      <c r="D601" s="12">
        <v>26.0</v>
      </c>
    </row>
    <row r="602" spans="1:4" customHeight="1" ht="130">
      <c r="A602"/>
      <c r="B602" s="10" t="str">
        <f>"31760"</f>
        <v>31760</v>
      </c>
      <c r="C602" s="11" t="s">
        <v>600</v>
      </c>
      <c r="D602" s="12">
        <v>25.0</v>
      </c>
    </row>
    <row r="603" spans="1:4" customHeight="1" ht="130">
      <c r="A603"/>
      <c r="B603" s="10" t="str">
        <f>"31761"</f>
        <v>31761</v>
      </c>
      <c r="C603" s="11" t="s">
        <v>601</v>
      </c>
      <c r="D603" s="12">
        <v>25.0</v>
      </c>
    </row>
    <row r="604" spans="1:4" customHeight="1" ht="130">
      <c r="A604"/>
      <c r="B604" s="10" t="str">
        <f>"31762"</f>
        <v>31762</v>
      </c>
      <c r="C604" s="11" t="s">
        <v>602</v>
      </c>
      <c r="D604" s="12">
        <v>65.0</v>
      </c>
    </row>
    <row r="605" spans="1:4" customHeight="1" ht="130">
      <c r="A605"/>
      <c r="B605" s="10" t="str">
        <f>"31763"</f>
        <v>31763</v>
      </c>
      <c r="C605" s="11" t="s">
        <v>603</v>
      </c>
      <c r="D605" s="12">
        <v>65.0</v>
      </c>
    </row>
    <row r="606" spans="1:4" customHeight="1" ht="130">
      <c r="A606"/>
      <c r="B606" s="10" t="str">
        <f>"31764"</f>
        <v>31764</v>
      </c>
      <c r="C606" s="11" t="s">
        <v>604</v>
      </c>
      <c r="D606" s="12">
        <v>65.0</v>
      </c>
    </row>
    <row r="607" spans="1:4" customHeight="1" ht="130">
      <c r="A607"/>
      <c r="B607" s="10" t="str">
        <f>"31765"</f>
        <v>31765</v>
      </c>
      <c r="C607" s="11" t="s">
        <v>605</v>
      </c>
      <c r="D607" s="12">
        <v>30.0</v>
      </c>
    </row>
    <row r="608" spans="1:4" customHeight="1" ht="130">
      <c r="A608"/>
      <c r="B608" s="10" t="str">
        <f>"32171"</f>
        <v>32171</v>
      </c>
      <c r="C608" s="11" t="s">
        <v>606</v>
      </c>
      <c r="D608" s="12">
        <v>17.0</v>
      </c>
    </row>
    <row r="609" spans="1:4" customHeight="1" ht="130">
      <c r="A609"/>
      <c r="B609" s="10" t="str">
        <f>"32172"</f>
        <v>32172</v>
      </c>
      <c r="C609" s="11" t="s">
        <v>607</v>
      </c>
      <c r="D609" s="12">
        <v>18.0</v>
      </c>
    </row>
    <row r="610" spans="1:4" customHeight="1" ht="130">
      <c r="A610"/>
      <c r="B610" s="10" t="str">
        <f>"32173"</f>
        <v>32173</v>
      </c>
      <c r="C610" s="11" t="s">
        <v>608</v>
      </c>
      <c r="D610" s="12">
        <v>25.0</v>
      </c>
    </row>
    <row r="611" spans="1:4" customHeight="1" ht="130">
      <c r="A611"/>
      <c r="B611" s="10" t="str">
        <f>"32174"</f>
        <v>32174</v>
      </c>
      <c r="C611" s="11" t="s">
        <v>609</v>
      </c>
      <c r="D611" s="12">
        <v>12.0</v>
      </c>
    </row>
    <row r="612" spans="1:4" customHeight="1" ht="130">
      <c r="A612"/>
      <c r="B612" s="10" t="str">
        <f>"32807"</f>
        <v>32807</v>
      </c>
      <c r="C612" s="11" t="s">
        <v>610</v>
      </c>
      <c r="D612" s="12">
        <v>247.0</v>
      </c>
    </row>
    <row r="613" spans="1:4" customHeight="1" ht="130">
      <c r="A613"/>
      <c r="B613" s="10" t="str">
        <f>"32808"</f>
        <v>32808</v>
      </c>
      <c r="C613" s="11" t="s">
        <v>611</v>
      </c>
      <c r="D613" s="12">
        <v>185.0</v>
      </c>
    </row>
    <row r="614" spans="1:4" customHeight="1" ht="130">
      <c r="A614"/>
      <c r="B614" s="10" t="str">
        <f>"32809"</f>
        <v>32809</v>
      </c>
      <c r="C614" s="11" t="s">
        <v>612</v>
      </c>
      <c r="D614" s="12">
        <v>188.0</v>
      </c>
    </row>
    <row r="615" spans="1:4" customHeight="1" ht="130">
      <c r="A615"/>
      <c r="B615" s="10" t="str">
        <f>"32810"</f>
        <v>32810</v>
      </c>
      <c r="C615" s="11" t="s">
        <v>613</v>
      </c>
      <c r="D615" s="12">
        <v>7.0</v>
      </c>
    </row>
    <row r="616" spans="1:4" customHeight="1" ht="130">
      <c r="A616"/>
      <c r="B616" s="10" t="str">
        <f>"32812"</f>
        <v>32812</v>
      </c>
      <c r="C616" s="11" t="s">
        <v>614</v>
      </c>
      <c r="D616" s="12">
        <v>67.0</v>
      </c>
    </row>
    <row r="617" spans="1:4" customHeight="1" ht="130">
      <c r="A617"/>
      <c r="B617" s="10" t="str">
        <f>"32813"</f>
        <v>32813</v>
      </c>
      <c r="C617" s="11" t="s">
        <v>615</v>
      </c>
      <c r="D617" s="12">
        <v>39.0</v>
      </c>
    </row>
    <row r="618" spans="1:4" customHeight="1" ht="130">
      <c r="A618"/>
      <c r="B618" s="10" t="str">
        <f>"32814"</f>
        <v>32814</v>
      </c>
      <c r="C618" s="11" t="s">
        <v>616</v>
      </c>
      <c r="D618" s="12">
        <v>92.0</v>
      </c>
    </row>
    <row r="619" spans="1:4" customHeight="1" ht="130">
      <c r="A619"/>
      <c r="B619" s="10" t="str">
        <f>"32815"</f>
        <v>32815</v>
      </c>
      <c r="C619" s="11" t="s">
        <v>617</v>
      </c>
      <c r="D619" s="12">
        <v>260.0</v>
      </c>
    </row>
    <row r="620" spans="1:4" customHeight="1" ht="130">
      <c r="A620"/>
      <c r="B620" s="10" t="str">
        <f>"32817"</f>
        <v>32817</v>
      </c>
      <c r="C620" s="11" t="s">
        <v>618</v>
      </c>
      <c r="D620" s="12">
        <v>222.0</v>
      </c>
    </row>
    <row r="621" spans="1:4" customHeight="1" ht="130">
      <c r="A621"/>
      <c r="B621" s="10" t="str">
        <f>"32819"</f>
        <v>32819</v>
      </c>
      <c r="C621" s="11" t="s">
        <v>619</v>
      </c>
      <c r="D621" s="12">
        <v>258.0</v>
      </c>
    </row>
    <row r="622" spans="1:4" customHeight="1" ht="130">
      <c r="A622"/>
      <c r="B622" s="10" t="str">
        <f>"32820"</f>
        <v>32820</v>
      </c>
      <c r="C622" s="11" t="s">
        <v>620</v>
      </c>
      <c r="D622" s="12">
        <v>258.0</v>
      </c>
    </row>
    <row r="623" spans="1:4" customHeight="1" ht="130">
      <c r="A623"/>
      <c r="B623" s="10" t="str">
        <f>"32821"</f>
        <v>32821</v>
      </c>
      <c r="C623" s="11" t="s">
        <v>621</v>
      </c>
      <c r="D623" s="12">
        <v>917.0</v>
      </c>
    </row>
    <row r="624" spans="1:4" customHeight="1" ht="130">
      <c r="A624"/>
      <c r="B624" s="10" t="str">
        <f>"32857"</f>
        <v>32857</v>
      </c>
      <c r="C624" s="11" t="s">
        <v>622</v>
      </c>
      <c r="D624" s="12">
        <v>135.0</v>
      </c>
    </row>
    <row r="625" spans="1:4" customHeight="1" ht="130">
      <c r="A625"/>
      <c r="B625" s="10" t="str">
        <f>"33085"</f>
        <v>33085</v>
      </c>
      <c r="C625" s="11" t="s">
        <v>623</v>
      </c>
      <c r="D625" s="12">
        <v>260.0</v>
      </c>
    </row>
    <row r="626" spans="1:4" customHeight="1" ht="130">
      <c r="A626"/>
      <c r="B626" s="10" t="str">
        <f>"33086"</f>
        <v>33086</v>
      </c>
      <c r="C626" s="11" t="s">
        <v>624</v>
      </c>
      <c r="D626" s="12">
        <v>650.0</v>
      </c>
    </row>
    <row r="627" spans="1:4" customHeight="1" ht="130">
      <c r="A627"/>
      <c r="B627" s="10" t="str">
        <f>"34105"</f>
        <v>34105</v>
      </c>
      <c r="C627" s="11" t="s">
        <v>625</v>
      </c>
      <c r="D627" s="12">
        <v>1601.0</v>
      </c>
    </row>
    <row r="628" spans="1:4" customHeight="1" ht="130">
      <c r="A628"/>
      <c r="B628" s="10" t="str">
        <f>"34218"</f>
        <v>34218</v>
      </c>
      <c r="C628" s="11" t="s">
        <v>626</v>
      </c>
      <c r="D628" s="12">
        <v>790.0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D7"/>
    <mergeCell ref="B8:C8"/>
    <mergeCell ref="B9:C9"/>
    <mergeCell ref="B10:C10"/>
    <mergeCell ref="B11:C11"/>
  </mergeCells>
  <hyperlinks>
    <hyperlink ref="B11" r:id="rId_hyperlink_1"/>
  </hyperlinks>
  <printOptions gridLines="false" gridLinesSet="true"/>
  <pageMargins left="0.039370078740157" right="0.039370078740157" top="0.74803149606299" bottom="0.74803149606299" header="0.31496062992126" footer="0.31496062992126"/>
  <pageSetup paperSize="9" orientation="portrait" scale="100" fitToHeight="1" fitToWidth="1" pageOrder="downThenOver" r:id="rId2"/>
  <headerFooter differentOddEven="false" differentFirst="false" scaleWithDoc="true" alignWithMargins="true">
    <oddHeader/>
    <oddFooter/>
    <evenHeader/>
    <evenFooter/>
    <firstHeader/>
    <firstFooter/>
  </headerFooter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Лист1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ooowest.ru</dc:creator>
  <cp:lastModifiedBy>ooowest.ru</cp:lastModifiedBy>
  <dcterms:created xsi:type="dcterms:W3CDTF">2018-03-21T11:51:23+03:00</dcterms:created>
  <dcterms:modified xsi:type="dcterms:W3CDTF">2022-10-24T13:02:47+03:00</dcterms:modified>
  <dc:title>ooowest.ru</dc:title>
  <dc:description>ooowest.ru</dc:description>
  <dc:subject>ooowest.ru</dc:subject>
  <cp:keywords/>
  <cp:category/>
</cp:coreProperties>
</file>